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Calculation" sheetId="1" r:id="rId1"/>
    <sheet name="Net instructional fees " sheetId="2" r:id="rId2"/>
    <sheet name="SSI FY10 estimates" sheetId="3" r:id="rId3"/>
  </sheets>
  <definedNames>
    <definedName name="FT_Type">'Net instructional fees '!$A$24:$A$25</definedName>
    <definedName name="Instructor">'Net instructional fees '!$A$19:$A$21</definedName>
    <definedName name="Level">'Net instructional fees '!$A$10:$A$11</definedName>
    <definedName name="Model">'SSI FY10 estimates'!$A$14:$A$37</definedName>
    <definedName name="Summer">'Net instructional fees '!$A$28:$A$29</definedName>
  </definedNames>
  <calcPr fullCalcOnLoad="1"/>
</workbook>
</file>

<file path=xl/sharedStrings.xml><?xml version="1.0" encoding="utf-8"?>
<sst xmlns="http://schemas.openxmlformats.org/spreadsheetml/2006/main" count="151" uniqueCount="112">
  <si>
    <t>AH 1</t>
  </si>
  <si>
    <t>AH 2</t>
  </si>
  <si>
    <t>AH 3</t>
  </si>
  <si>
    <t>AH 4</t>
  </si>
  <si>
    <t>AH 5</t>
  </si>
  <si>
    <t>AH 6</t>
  </si>
  <si>
    <t>BES 1</t>
  </si>
  <si>
    <t>BES 2</t>
  </si>
  <si>
    <t>BES 3</t>
  </si>
  <si>
    <t>BES 4</t>
  </si>
  <si>
    <t>BES 5</t>
  </si>
  <si>
    <t>BES 6</t>
  </si>
  <si>
    <t>BES 7</t>
  </si>
  <si>
    <t>STEM 1</t>
  </si>
  <si>
    <t>STEM 2</t>
  </si>
  <si>
    <t>STEM 3</t>
  </si>
  <si>
    <t>STEM 4</t>
  </si>
  <si>
    <t>STEM 5</t>
  </si>
  <si>
    <t>STEM 6</t>
  </si>
  <si>
    <t>STEM 7</t>
  </si>
  <si>
    <t>STEM 8</t>
  </si>
  <si>
    <t>STEM 9</t>
  </si>
  <si>
    <t>Kent Campus</t>
  </si>
  <si>
    <t>Model</t>
  </si>
  <si>
    <t>UG/G</t>
  </si>
  <si>
    <t>UG</t>
  </si>
  <si>
    <t xml:space="preserve">Grad </t>
  </si>
  <si>
    <t>One FTE = 30 credit hours</t>
  </si>
  <si>
    <t>Kent State University</t>
  </si>
  <si>
    <t>Instructional fee revenue per course</t>
  </si>
  <si>
    <t>Credit hour load  assumption</t>
  </si>
  <si>
    <t>FY09 Amount</t>
  </si>
  <si>
    <t>Increase %</t>
  </si>
  <si>
    <t>FY10 Amount</t>
  </si>
  <si>
    <t>% Deduction for Student Financial Aid</t>
  </si>
  <si>
    <t>Net Instructional Fee</t>
  </si>
  <si>
    <t>FY10 Planning</t>
  </si>
  <si>
    <t>Data Input</t>
  </si>
  <si>
    <t>Enter # of Credit hours</t>
  </si>
  <si>
    <t>Benefit rate</t>
  </si>
  <si>
    <t>Revenue Amt</t>
  </si>
  <si>
    <t>TT</t>
  </si>
  <si>
    <t>AY Salary for FT faculty</t>
  </si>
  <si>
    <t>Salary for teaching course</t>
  </si>
  <si>
    <t>Faculty Salary</t>
  </si>
  <si>
    <t>Benefits</t>
  </si>
  <si>
    <t>FY10 Estimate</t>
  </si>
  <si>
    <t>DOC 1</t>
  </si>
  <si>
    <t>DOC 2</t>
  </si>
  <si>
    <t>SSI Estimated Rates for FY10</t>
  </si>
  <si>
    <t>Estimate of Net Instructional Fee Revenues</t>
  </si>
  <si>
    <t>Number of students needed to cover costs</t>
  </si>
  <si>
    <t xml:space="preserve">Enter UG or Grad </t>
  </si>
  <si>
    <t>Enter SSI model</t>
  </si>
  <si>
    <t>DO NOT UPDATE SHEET!</t>
  </si>
  <si>
    <t xml:space="preserve">Instructional Costs </t>
  </si>
  <si>
    <t xml:space="preserve">Other costs </t>
  </si>
  <si>
    <t>Total costs</t>
  </si>
  <si>
    <t>OPTIONAL - Other costs to consider in calculation</t>
  </si>
  <si>
    <t>The last section, in green, is optional.  You can add either a lump sum or additional percentage of the instructional cost to consider in the break-even calculation.</t>
  </si>
  <si>
    <t>Revenue per credit hour</t>
  </si>
  <si>
    <t>Revenue per student</t>
  </si>
  <si>
    <t>Net Revenue per student</t>
  </si>
  <si>
    <t xml:space="preserve">Net revenue per student </t>
  </si>
  <si>
    <t>COURSE NAME:</t>
  </si>
  <si>
    <t>Grad</t>
  </si>
  <si>
    <t>Instructor</t>
  </si>
  <si>
    <t>PT</t>
  </si>
  <si>
    <t>NTT</t>
  </si>
  <si>
    <t>FT_Type</t>
  </si>
  <si>
    <t>Summer</t>
  </si>
  <si>
    <t>No</t>
  </si>
  <si>
    <t>Yes</t>
  </si>
  <si>
    <t>OPTION 1 - % of UG revenue split with other units.  The % entered is the share going to other units.</t>
  </si>
  <si>
    <t xml:space="preserve">Summer Semester? </t>
  </si>
  <si>
    <t>Instructions:  To estimate revenue, four items are needed -- the level of instruction, whether or not the course is offered in the summer, the SSI model and the number of credit hours for the course.  Enter the data in the yellow fields.  Adjustments are made to revenue if the course will be offered in summer 2009.  A separate file is available that contains SSI models for courses.  Doctoral SSI is allocated through a separate formula and it is capped.  Currently, no new SSI revenue is earned from the expansion of doctoral enrollments.  As a result, Doctoral SSI revenue is $0.</t>
  </si>
  <si>
    <t>Summer 2009</t>
  </si>
  <si>
    <t>If the instruction is provided by PT faculty or it's for summer courses, the calculation of costs is based on the amount provided for teaching the course section.   Enter that amount in the orange field below.</t>
  </si>
  <si>
    <t>Abbreviations:</t>
  </si>
  <si>
    <t xml:space="preserve">AH </t>
  </si>
  <si>
    <t>Arts &amp; Humanities</t>
  </si>
  <si>
    <t>BES</t>
  </si>
  <si>
    <t>Business, Education &amp; Social Sciences</t>
  </si>
  <si>
    <t>STEM</t>
  </si>
  <si>
    <t>Sciences, Technology, Engineering, Mathematics &amp; Medical</t>
  </si>
  <si>
    <t>Assumes that there is no tuition increase for fall 2009.  UG revenue is higher since there billings are per credit hour and there's no "full-time" rate.</t>
  </si>
  <si>
    <t>PT faculty calculation</t>
  </si>
  <si>
    <t>Enter type of instruction - use FT-AY, FT-Summer,  or PT</t>
  </si>
  <si>
    <t>FT - AY</t>
  </si>
  <si>
    <t>FT - Summer</t>
  </si>
  <si>
    <t>FT faculty calculation (used for AY and Summer)</t>
  </si>
  <si>
    <t xml:space="preserve">(Usually 30 for NTT and 24 for TT; use 36 for TT summer) </t>
  </si>
  <si>
    <r>
      <t xml:space="preserve">Lump sum amount </t>
    </r>
    <r>
      <rPr>
        <b/>
        <sz val="10"/>
        <rFont val="Arial"/>
        <family val="2"/>
      </rPr>
      <t>AND/OR</t>
    </r>
  </si>
  <si>
    <t xml:space="preserve">Credit Hour Base for FT Faculty </t>
  </si>
  <si>
    <t>OPTION 2 - % of revenue to deduct.  Applied to revenue after deducting for OPTION 1</t>
  </si>
  <si>
    <r>
      <t xml:space="preserve">Calculated % of Workload </t>
    </r>
    <r>
      <rPr>
        <b/>
        <sz val="10"/>
        <rFont val="Arial"/>
        <family val="2"/>
      </rPr>
      <t>OR</t>
    </r>
  </si>
  <si>
    <t>Enter Amount for Course (if electing this option, put $0 in the AY salary field)</t>
  </si>
  <si>
    <t>Estimate of Course Revenues and Costs</t>
  </si>
  <si>
    <t xml:space="preserve">Instructions:  To estimate the costs, first enter the type of instructor assigned to the course.   If the instructor is FT - AY (academic year) or FT - Summer, there are two ways to obtain the salary cost.  You can choose to calculate the salary cost by entering the annual salary and the credit hour base OR you can enter a dollar amount for the course.  If you enter the salary and the credit hour base, a workload percentage will be calculated to estimate the faculty cost.  For PT faculty, enter the salary amount for teaching the course in the PT faculty calculation section. </t>
  </si>
  <si>
    <t>COST OF INSTRUCTION</t>
  </si>
  <si>
    <t>REVENUE</t>
  </si>
  <si>
    <t>Per Credit hour</t>
  </si>
  <si>
    <t>Per FTE</t>
  </si>
  <si>
    <t xml:space="preserve">The green fields below are OPTIONAL.   They  allow for a deduction of a percentage of revenue.  This reduces the revenue amount earned from SSI and instructional fees which increases the number of students needed to cover the instructional costs.  As a reminder, University overhead is a fixed dollar amount.  It is recommended that overhead costs NOT be included in this calculation.  If you choose to use a percentage as a proxy for the overhead, please remember that overhead was allocated on the basis of total RCM revenues and all revenue sources are not represented in this calculation. </t>
  </si>
  <si>
    <t xml:space="preserve">The summary data provided is an estimated "breakeven" for courses depending on a number of factors.  The factors that drive these amounts are entered below.  Please note that these amounts are estimates based on assumptions for the following fiscal year.  These estimates are subject to change.  It also assumes that revenue earned from the State Share of Instruction (SSI) will be received in the same year and that all enrollments are eligible for SSI.  Although not precise, this will provide an estimate of revenues and costs for the course.   Other RCM revenue allocations (e.g., investment income) are not considered in this model.   </t>
  </si>
  <si>
    <t xml:space="preserve">Assumption for FY10 increase uses the Governor's tuition freeze per the executive budget.  The State budget is still in deliberation and this assumption could change.  </t>
  </si>
  <si>
    <t>Total increase in SSI was estimated at 3.87% per OBR's formula calculation dated 3/09.  This is based on FTE projections and the Governor's executive budget.  The budget is still being considered by the legislature and the SSI amount may change.</t>
  </si>
  <si>
    <t>REVISION DATED 4/3/09</t>
  </si>
  <si>
    <t>% of Instructional expense (faculty salary + benefits)</t>
  </si>
  <si>
    <t>NOTE:  ENTER DATA ONLY IN HIGHLIGHTED FIELDS BELOW.</t>
  </si>
  <si>
    <t>Fill out section appropriate section below.</t>
  </si>
  <si>
    <t>Use either the blue fields OR the yellow field to estimate FT faculty cost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</si>
</sst>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0_);_(* \(#,##0.0\);_(* &quot;-&quot;?_);_(@_)"/>
    <numFmt numFmtId="166" formatCode="0.0%"/>
  </numFmts>
  <fonts count="47">
    <font>
      <sz val="10"/>
      <name val="Arial"/>
      <family val="0"/>
    </font>
    <font>
      <u val="single"/>
      <sz val="10"/>
      <color indexed="12"/>
      <name val="Arial"/>
      <family val="2"/>
    </font>
    <font>
      <u val="single"/>
      <sz val="10"/>
      <color indexed="36"/>
      <name val="Arial"/>
      <family val="2"/>
    </font>
    <font>
      <sz val="8"/>
      <name val="Arial"/>
      <family val="2"/>
    </font>
    <font>
      <u val="single"/>
      <sz val="10"/>
      <name val="Arial"/>
      <family val="2"/>
    </font>
    <font>
      <u val="singleAccounting"/>
      <sz val="10"/>
      <name val="Arial"/>
      <family val="2"/>
    </font>
    <font>
      <u val="doubleAccounting"/>
      <sz val="10"/>
      <name val="Arial"/>
      <family val="2"/>
    </font>
    <font>
      <i/>
      <sz val="10"/>
      <name val="Arial"/>
      <family val="2"/>
    </font>
    <font>
      <b/>
      <i/>
      <sz val="10"/>
      <name val="Arial"/>
      <family val="2"/>
    </font>
    <font>
      <b/>
      <u val="single"/>
      <sz val="10"/>
      <name val="Arial"/>
      <family val="2"/>
    </font>
    <font>
      <b/>
      <sz val="12"/>
      <name val="Arial"/>
      <family val="2"/>
    </font>
    <font>
      <b/>
      <sz val="10"/>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9">
    <xf numFmtId="0" fontId="0" fillId="0" borderId="0" xfId="0" applyAlignment="1">
      <alignment/>
    </xf>
    <xf numFmtId="41" fontId="0" fillId="0" borderId="0" xfId="0" applyNumberFormat="1" applyAlignment="1">
      <alignment/>
    </xf>
    <xf numFmtId="0" fontId="4" fillId="0" borderId="0" xfId="0" applyFont="1" applyAlignment="1">
      <alignment/>
    </xf>
    <xf numFmtId="0" fontId="4" fillId="0" borderId="0" xfId="0" applyFont="1" applyAlignment="1">
      <alignment horizontal="right"/>
    </xf>
    <xf numFmtId="0" fontId="3" fillId="0" borderId="0" xfId="0" applyFont="1" applyAlignment="1">
      <alignment/>
    </xf>
    <xf numFmtId="0" fontId="0" fillId="0" borderId="0" xfId="0" applyAlignment="1">
      <alignment horizontal="right"/>
    </xf>
    <xf numFmtId="14" fontId="0" fillId="0" borderId="0" xfId="0" applyNumberFormat="1" applyAlignment="1">
      <alignment horizontal="left"/>
    </xf>
    <xf numFmtId="0" fontId="0" fillId="0" borderId="0" xfId="0" applyFont="1" applyAlignment="1">
      <alignment/>
    </xf>
    <xf numFmtId="166" fontId="0" fillId="0" borderId="0" xfId="0" applyNumberFormat="1" applyAlignment="1">
      <alignment/>
    </xf>
    <xf numFmtId="0" fontId="0" fillId="0" borderId="10" xfId="0" applyFont="1" applyBorder="1" applyAlignment="1">
      <alignment horizontal="right" wrapText="1"/>
    </xf>
    <xf numFmtId="0" fontId="0" fillId="0" borderId="10" xfId="0" applyFont="1" applyBorder="1" applyAlignment="1">
      <alignment horizontal="right"/>
    </xf>
    <xf numFmtId="0" fontId="0" fillId="0" borderId="10" xfId="0" applyFont="1" applyBorder="1" applyAlignment="1">
      <alignment horizontal="left" wrapText="1"/>
    </xf>
    <xf numFmtId="0" fontId="0" fillId="0" borderId="10" xfId="0" applyFont="1" applyFill="1" applyBorder="1" applyAlignment="1">
      <alignment horizontal="righ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 fillId="0" borderId="11" xfId="0" applyFont="1" applyBorder="1" applyAlignment="1">
      <alignment/>
    </xf>
    <xf numFmtId="0" fontId="0" fillId="0" borderId="11" xfId="0" applyFont="1" applyBorder="1" applyAlignment="1">
      <alignment/>
    </xf>
    <xf numFmtId="42" fontId="0" fillId="0" borderId="0" xfId="0" applyNumberFormat="1" applyBorder="1" applyAlignment="1">
      <alignment/>
    </xf>
    <xf numFmtId="42" fontId="5" fillId="0" borderId="0" xfId="0" applyNumberFormat="1" applyFont="1" applyBorder="1" applyAlignment="1">
      <alignment/>
    </xf>
    <xf numFmtId="42" fontId="6" fillId="0" borderId="0" xfId="0" applyNumberFormat="1" applyFont="1" applyBorder="1" applyAlignment="1">
      <alignment/>
    </xf>
    <xf numFmtId="166" fontId="0" fillId="0" borderId="0" xfId="0" applyNumberFormat="1" applyBorder="1" applyAlignment="1">
      <alignment/>
    </xf>
    <xf numFmtId="0" fontId="0" fillId="0" borderId="13" xfId="0" applyBorder="1" applyAlignment="1">
      <alignment/>
    </xf>
    <xf numFmtId="0" fontId="0" fillId="0" borderId="14" xfId="0" applyBorder="1" applyAlignment="1">
      <alignment/>
    </xf>
    <xf numFmtId="166" fontId="0" fillId="0" borderId="14" xfId="0" applyNumberFormat="1" applyBorder="1" applyAlignment="1">
      <alignment/>
    </xf>
    <xf numFmtId="0" fontId="0" fillId="0" borderId="15" xfId="0" applyBorder="1" applyAlignment="1">
      <alignment/>
    </xf>
    <xf numFmtId="0" fontId="9" fillId="0" borderId="16" xfId="0" applyFont="1" applyBorder="1" applyAlignment="1">
      <alignment/>
    </xf>
    <xf numFmtId="0" fontId="0" fillId="0" borderId="17" xfId="0" applyBorder="1" applyAlignment="1">
      <alignment/>
    </xf>
    <xf numFmtId="166" fontId="0" fillId="0" borderId="17" xfId="0" applyNumberFormat="1" applyBorder="1" applyAlignment="1">
      <alignment/>
    </xf>
    <xf numFmtId="0" fontId="0" fillId="0" borderId="18" xfId="0" applyBorder="1" applyAlignment="1">
      <alignment/>
    </xf>
    <xf numFmtId="0" fontId="8" fillId="0" borderId="11" xfId="0" applyFont="1" applyBorder="1" applyAlignment="1">
      <alignment wrapText="1"/>
    </xf>
    <xf numFmtId="0" fontId="7" fillId="0" borderId="0" xfId="0" applyFont="1" applyBorder="1" applyAlignment="1">
      <alignment wrapText="1"/>
    </xf>
    <xf numFmtId="0" fontId="4" fillId="0" borderId="0" xfId="0" applyFont="1" applyBorder="1" applyAlignment="1">
      <alignment horizontal="right"/>
    </xf>
    <xf numFmtId="0" fontId="7" fillId="0" borderId="12" xfId="0" applyFont="1" applyBorder="1" applyAlignment="1">
      <alignment wrapText="1"/>
    </xf>
    <xf numFmtId="0" fontId="0" fillId="33" borderId="0" xfId="0" applyFont="1" applyFill="1" applyBorder="1" applyAlignment="1">
      <alignment horizontal="center"/>
    </xf>
    <xf numFmtId="42" fontId="0" fillId="0" borderId="0" xfId="44" applyNumberFormat="1" applyFont="1" applyBorder="1" applyAlignment="1">
      <alignment/>
    </xf>
    <xf numFmtId="42" fontId="4" fillId="0" borderId="0" xfId="44" applyNumberFormat="1" applyFont="1" applyBorder="1" applyAlignment="1">
      <alignment/>
    </xf>
    <xf numFmtId="0" fontId="0" fillId="33" borderId="0" xfId="0" applyFill="1" applyBorder="1" applyAlignment="1">
      <alignment/>
    </xf>
    <xf numFmtId="0" fontId="0" fillId="0" borderId="11" xfId="0" applyFont="1" applyBorder="1" applyAlignment="1">
      <alignment wrapText="1"/>
    </xf>
    <xf numFmtId="0" fontId="0" fillId="0" borderId="0" xfId="0" applyFont="1" applyFill="1" applyBorder="1" applyAlignment="1">
      <alignment horizontal="center"/>
    </xf>
    <xf numFmtId="10" fontId="0" fillId="0" borderId="0" xfId="0" applyNumberFormat="1" applyBorder="1" applyAlignment="1">
      <alignment/>
    </xf>
    <xf numFmtId="42" fontId="0" fillId="34" borderId="0" xfId="0" applyNumberFormat="1" applyFill="1" applyBorder="1" applyAlignment="1">
      <alignment/>
    </xf>
    <xf numFmtId="42" fontId="0" fillId="35" borderId="0" xfId="0" applyNumberFormat="1" applyFill="1" applyBorder="1" applyAlignment="1">
      <alignment/>
    </xf>
    <xf numFmtId="0" fontId="10" fillId="0" borderId="0" xfId="0" applyFont="1" applyAlignment="1">
      <alignment/>
    </xf>
    <xf numFmtId="42" fontId="0" fillId="0" borderId="0" xfId="0" applyNumberFormat="1" applyFill="1" applyBorder="1" applyAlignment="1">
      <alignment/>
    </xf>
    <xf numFmtId="42" fontId="0" fillId="36" borderId="0" xfId="0" applyNumberFormat="1" applyFill="1" applyBorder="1" applyAlignment="1">
      <alignment/>
    </xf>
    <xf numFmtId="166" fontId="0" fillId="36" borderId="0" xfId="0" applyNumberFormat="1" applyFill="1" applyBorder="1" applyAlignment="1">
      <alignment/>
    </xf>
    <xf numFmtId="42" fontId="0" fillId="0" borderId="14" xfId="0" applyNumberFormat="1" applyBorder="1" applyAlignment="1">
      <alignment/>
    </xf>
    <xf numFmtId="0" fontId="0" fillId="0" borderId="19" xfId="0" applyBorder="1" applyAlignment="1">
      <alignment/>
    </xf>
    <xf numFmtId="0" fontId="0" fillId="0" borderId="20" xfId="0" applyBorder="1" applyAlignment="1">
      <alignment/>
    </xf>
    <xf numFmtId="0" fontId="0" fillId="34" borderId="0" xfId="0" applyFont="1" applyFill="1" applyBorder="1" applyAlignment="1">
      <alignment horizontal="right"/>
    </xf>
    <xf numFmtId="0" fontId="0" fillId="0" borderId="0" xfId="0" applyFont="1" applyBorder="1" applyAlignment="1">
      <alignment/>
    </xf>
    <xf numFmtId="0" fontId="0" fillId="0" borderId="11" xfId="0" applyFont="1" applyBorder="1" applyAlignment="1">
      <alignment vertical="center" wrapText="1"/>
    </xf>
    <xf numFmtId="0" fontId="0" fillId="0" borderId="10" xfId="0" applyBorder="1" applyAlignment="1">
      <alignment/>
    </xf>
    <xf numFmtId="0" fontId="11" fillId="0" borderId="0" xfId="0" applyFont="1" applyAlignment="1">
      <alignment/>
    </xf>
    <xf numFmtId="0" fontId="0" fillId="0" borderId="16" xfId="0" applyBorder="1" applyAlignment="1">
      <alignment/>
    </xf>
    <xf numFmtId="0" fontId="11" fillId="0" borderId="0" xfId="0" applyFont="1" applyFill="1" applyBorder="1" applyAlignment="1">
      <alignment horizontal="left"/>
    </xf>
    <xf numFmtId="0" fontId="11" fillId="0" borderId="21" xfId="0" applyFont="1" applyBorder="1" applyAlignment="1">
      <alignment/>
    </xf>
    <xf numFmtId="0" fontId="9" fillId="0" borderId="11" xfId="0" applyFont="1" applyBorder="1" applyAlignment="1">
      <alignment/>
    </xf>
    <xf numFmtId="0" fontId="11" fillId="0" borderId="0" xfId="0" applyFont="1" applyBorder="1" applyAlignment="1">
      <alignment/>
    </xf>
    <xf numFmtId="0" fontId="8" fillId="0" borderId="11" xfId="0" applyFont="1" applyBorder="1" applyAlignment="1">
      <alignment vertical="top" wrapText="1"/>
    </xf>
    <xf numFmtId="0" fontId="7" fillId="0" borderId="0" xfId="0" applyFont="1" applyBorder="1" applyAlignment="1">
      <alignment vertical="top" wrapText="1"/>
    </xf>
    <xf numFmtId="0" fontId="7" fillId="0" borderId="12" xfId="0" applyFont="1" applyBorder="1" applyAlignment="1">
      <alignment vertical="top" wrapText="1"/>
    </xf>
    <xf numFmtId="0" fontId="10" fillId="37" borderId="0" xfId="0" applyFont="1" applyFill="1" applyAlignment="1">
      <alignment/>
    </xf>
    <xf numFmtId="0" fontId="0" fillId="37" borderId="0" xfId="0" applyFill="1" applyAlignment="1">
      <alignment/>
    </xf>
    <xf numFmtId="42" fontId="0" fillId="0" borderId="0" xfId="0" applyNumberFormat="1" applyFont="1" applyBorder="1" applyAlignment="1">
      <alignment/>
    </xf>
    <xf numFmtId="0" fontId="12" fillId="38" borderId="11" xfId="0" applyFont="1" applyFill="1" applyBorder="1" applyAlignment="1">
      <alignment/>
    </xf>
    <xf numFmtId="42" fontId="12" fillId="38" borderId="0" xfId="0" applyNumberFormat="1" applyFont="1" applyFill="1" applyBorder="1" applyAlignment="1">
      <alignment/>
    </xf>
    <xf numFmtId="0" fontId="12" fillId="38" borderId="0" xfId="0" applyFont="1" applyFill="1" applyBorder="1" applyAlignment="1">
      <alignment/>
    </xf>
    <xf numFmtId="42" fontId="0" fillId="39" borderId="0" xfId="0" applyNumberFormat="1" applyFill="1" applyBorder="1" applyAlignment="1">
      <alignment/>
    </xf>
    <xf numFmtId="0" fontId="0" fillId="11" borderId="0" xfId="0" applyFont="1" applyFill="1" applyBorder="1" applyAlignment="1">
      <alignment horizontal="center"/>
    </xf>
    <xf numFmtId="0" fontId="8" fillId="0" borderId="11" xfId="0" applyFont="1" applyBorder="1" applyAlignment="1">
      <alignment vertical="top" wrapText="1"/>
    </xf>
    <xf numFmtId="0" fontId="7" fillId="0" borderId="0" xfId="0" applyFont="1" applyBorder="1" applyAlignment="1">
      <alignment vertical="top" wrapText="1"/>
    </xf>
    <xf numFmtId="0" fontId="7" fillId="0" borderId="12" xfId="0" applyFont="1" applyBorder="1" applyAlignment="1">
      <alignment vertical="top" wrapText="1"/>
    </xf>
    <xf numFmtId="0" fontId="8" fillId="0" borderId="16" xfId="0" applyFont="1" applyBorder="1" applyAlignment="1">
      <alignment vertical="top" wrapText="1"/>
    </xf>
    <xf numFmtId="0" fontId="7" fillId="0" borderId="17" xfId="0" applyFont="1" applyBorder="1" applyAlignment="1">
      <alignment vertical="top" wrapText="1"/>
    </xf>
    <xf numFmtId="0" fontId="7" fillId="0" borderId="18" xfId="0" applyFont="1" applyBorder="1" applyAlignment="1">
      <alignment vertical="top" wrapText="1"/>
    </xf>
    <xf numFmtId="0" fontId="11" fillId="0" borderId="0" xfId="0" applyFont="1" applyAlignment="1">
      <alignment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1228725</xdr:colOff>
      <xdr:row>40</xdr:row>
      <xdr:rowOff>123825</xdr:rowOff>
    </xdr:from>
    <xdr:to>
      <xdr:col>1</xdr:col>
      <xdr:colOff>295275</xdr:colOff>
      <xdr:row>43</xdr:row>
      <xdr:rowOff>304800</xdr:rowOff>
    </xdr:to>
    <xdr:sp>
      <xdr:nvSpPr>
        <xdr:cNvPr id="1" name="Line 3"/>
        <xdr:cNvSpPr>
          <a:spLocks/>
        </xdr:cNvSpPr>
      </xdr:nvSpPr>
      <xdr:spPr>
        <a:xfrm flipV="1">
          <a:off x="1228725" y="10772775"/>
          <a:ext cx="2124075" cy="666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54"/>
  <sheetViews>
    <sheetView tabSelected="1" zoomScalePageLayoutView="0" workbookViewId="0" topLeftCell="A1">
      <selection activeCell="F2" sqref="F2"/>
    </sheetView>
  </sheetViews>
  <sheetFormatPr defaultColWidth="9.140625" defaultRowHeight="12.75"/>
  <cols>
    <col min="1" max="1" width="45.8515625" style="0" customWidth="1"/>
    <col min="2" max="2" width="22.28125" style="0" customWidth="1"/>
    <col min="3" max="3" width="19.57421875" style="0" customWidth="1"/>
    <col min="4" max="4" width="12.421875" style="0" customWidth="1"/>
    <col min="5" max="5" width="16.421875" style="0" customWidth="1"/>
    <col min="6" max="6" width="17.00390625" style="0" customWidth="1"/>
    <col min="7" max="7" width="18.57421875" style="0" customWidth="1"/>
  </cols>
  <sheetData>
    <row r="1" spans="1:3" ht="12.75">
      <c r="A1" s="7" t="s">
        <v>22</v>
      </c>
      <c r="C1" s="54" t="s">
        <v>107</v>
      </c>
    </row>
    <row r="2" spans="1:5" ht="12.75">
      <c r="A2" s="7" t="s">
        <v>97</v>
      </c>
      <c r="B2" s="57" t="s">
        <v>64</v>
      </c>
      <c r="C2" s="48"/>
      <c r="D2" s="48"/>
      <c r="E2" s="49"/>
    </row>
    <row r="3" ht="12.75">
      <c r="A3" s="7" t="s">
        <v>36</v>
      </c>
    </row>
    <row r="5" spans="1:5" ht="75" customHeight="1">
      <c r="A5" s="74" t="s">
        <v>104</v>
      </c>
      <c r="B5" s="75"/>
      <c r="C5" s="75"/>
      <c r="D5" s="75"/>
      <c r="E5" s="76"/>
    </row>
    <row r="6" spans="1:5" ht="15">
      <c r="A6" s="66" t="s">
        <v>63</v>
      </c>
      <c r="B6" s="67">
        <f>C31</f>
        <v>1030</v>
      </c>
      <c r="C6" s="14"/>
      <c r="D6" s="14"/>
      <c r="E6" s="15"/>
    </row>
    <row r="7" spans="1:5" ht="15">
      <c r="A7" s="66" t="s">
        <v>51</v>
      </c>
      <c r="B7" s="68">
        <f>ROUNDUP(B13/B6,0)</f>
        <v>7</v>
      </c>
      <c r="C7" s="14"/>
      <c r="D7" s="21"/>
      <c r="E7" s="15"/>
    </row>
    <row r="8" spans="1:5" ht="12" customHeight="1">
      <c r="A8" s="60"/>
      <c r="B8" s="61"/>
      <c r="C8" s="61"/>
      <c r="D8" s="61"/>
      <c r="E8" s="62"/>
    </row>
    <row r="9" spans="1:5" ht="12.75">
      <c r="A9" s="16" t="s">
        <v>55</v>
      </c>
      <c r="B9" s="14"/>
      <c r="C9" s="14"/>
      <c r="D9" s="14"/>
      <c r="E9" s="15"/>
    </row>
    <row r="10" spans="1:5" ht="12.75">
      <c r="A10" s="17" t="s">
        <v>44</v>
      </c>
      <c r="B10" s="18">
        <f>IF(B37="PT",B47,IF(B41&gt;0,ROUND(B43*B41,0),B44))</f>
        <v>5810</v>
      </c>
      <c r="C10" s="14"/>
      <c r="D10" s="14"/>
      <c r="E10" s="15"/>
    </row>
    <row r="11" spans="1:5" ht="12.75">
      <c r="A11" s="17" t="s">
        <v>45</v>
      </c>
      <c r="B11" s="65">
        <f>ROUND(B10*C38,0)</f>
        <v>921</v>
      </c>
      <c r="C11" s="14"/>
      <c r="D11" s="14"/>
      <c r="E11" s="15"/>
    </row>
    <row r="12" spans="1:5" ht="15">
      <c r="A12" s="17" t="s">
        <v>56</v>
      </c>
      <c r="B12" s="19">
        <f>B50+C51</f>
        <v>0</v>
      </c>
      <c r="C12" s="14"/>
      <c r="D12" s="14"/>
      <c r="E12" s="15"/>
    </row>
    <row r="13" spans="1:5" ht="15">
      <c r="A13" s="17" t="s">
        <v>57</v>
      </c>
      <c r="B13" s="20">
        <f>SUM(B10:B12)</f>
        <v>6731</v>
      </c>
      <c r="C13" s="14"/>
      <c r="D13" s="14"/>
      <c r="E13" s="15"/>
    </row>
    <row r="14" spans="1:5" ht="12.75">
      <c r="A14" s="22"/>
      <c r="B14" s="23"/>
      <c r="C14" s="23"/>
      <c r="D14" s="24"/>
      <c r="E14" s="25"/>
    </row>
    <row r="16" spans="1:2" ht="15.75">
      <c r="A16" s="63" t="s">
        <v>109</v>
      </c>
      <c r="B16" s="64"/>
    </row>
    <row r="17" spans="1:5" ht="12.75">
      <c r="A17" s="26" t="s">
        <v>37</v>
      </c>
      <c r="B17" s="27"/>
      <c r="C17" s="27"/>
      <c r="D17" s="28"/>
      <c r="E17" s="29"/>
    </row>
    <row r="18" spans="1:5" ht="12.75">
      <c r="A18" s="58" t="s">
        <v>100</v>
      </c>
      <c r="B18" s="14"/>
      <c r="C18" s="14"/>
      <c r="D18" s="21"/>
      <c r="E18" s="15"/>
    </row>
    <row r="19" spans="1:5" ht="69.75" customHeight="1">
      <c r="A19" s="71" t="s">
        <v>75</v>
      </c>
      <c r="B19" s="72"/>
      <c r="C19" s="72"/>
      <c r="D19" s="72"/>
      <c r="E19" s="73"/>
    </row>
    <row r="20" spans="1:5" ht="75" customHeight="1">
      <c r="A20" s="71" t="s">
        <v>103</v>
      </c>
      <c r="B20" s="72"/>
      <c r="C20" s="72"/>
      <c r="D20" s="72"/>
      <c r="E20" s="73"/>
    </row>
    <row r="21" spans="1:5" ht="15" customHeight="1">
      <c r="A21" s="30"/>
      <c r="B21" s="31"/>
      <c r="C21" s="32" t="s">
        <v>40</v>
      </c>
      <c r="D21" s="31"/>
      <c r="E21" s="33"/>
    </row>
    <row r="22" spans="1:5" ht="12.75">
      <c r="A22" s="17" t="s">
        <v>52</v>
      </c>
      <c r="B22" s="34" t="s">
        <v>25</v>
      </c>
      <c r="C22" s="35">
        <f>IF(B22="UG",'Net instructional fees '!G11,'Net instructional fees '!G10)</f>
        <v>224</v>
      </c>
      <c r="D22" s="21"/>
      <c r="E22" s="15"/>
    </row>
    <row r="23" spans="1:5" ht="12.75">
      <c r="A23" s="17" t="s">
        <v>74</v>
      </c>
      <c r="B23" s="34" t="s">
        <v>72</v>
      </c>
      <c r="C23" s="35">
        <f>IF(B22="UG",IF(B23="Yes",'Net instructional fees '!G16-'Net instructional fees '!G11,0),IF(B23="Yes",'Net instructional fees '!G17-'Net instructional fees '!G10,0))</f>
        <v>55</v>
      </c>
      <c r="D23" s="21"/>
      <c r="E23" s="15"/>
    </row>
    <row r="24" spans="1:5" ht="12.75">
      <c r="A24" s="17" t="s">
        <v>53</v>
      </c>
      <c r="B24" s="34" t="s">
        <v>2</v>
      </c>
      <c r="C24" s="36">
        <f>VLOOKUP(Calculation!B24,'SSI FY10 estimates'!A14:D37,4,'SSI FY10 estimates'!D14:D37)</f>
        <v>150</v>
      </c>
      <c r="D24" s="21"/>
      <c r="E24" s="15"/>
    </row>
    <row r="25" spans="1:5" ht="12.75">
      <c r="A25" s="17" t="s">
        <v>60</v>
      </c>
      <c r="B25" s="14"/>
      <c r="C25" s="35">
        <f>SUM(C22:C24)</f>
        <v>429</v>
      </c>
      <c r="D25" s="14"/>
      <c r="E25" s="15"/>
    </row>
    <row r="26" spans="1:5" ht="12.75">
      <c r="A26" s="17" t="s">
        <v>38</v>
      </c>
      <c r="B26" s="37">
        <v>3</v>
      </c>
      <c r="C26" s="35"/>
      <c r="D26" s="14"/>
      <c r="E26" s="15"/>
    </row>
    <row r="27" spans="1:5" ht="12.75">
      <c r="A27" s="17" t="s">
        <v>61</v>
      </c>
      <c r="B27" s="14"/>
      <c r="C27" s="35">
        <f>ROUND(C25*B26,0)</f>
        <v>1287</v>
      </c>
      <c r="D27" s="14"/>
      <c r="E27" s="15"/>
    </row>
    <row r="28" spans="1:5" ht="12.75">
      <c r="A28" s="17"/>
      <c r="B28" s="14"/>
      <c r="C28" s="35"/>
      <c r="D28" s="14"/>
      <c r="E28" s="15"/>
    </row>
    <row r="29" spans="1:5" ht="30" customHeight="1">
      <c r="A29" s="38" t="s">
        <v>73</v>
      </c>
      <c r="B29" s="46">
        <v>0.2</v>
      </c>
      <c r="C29" s="35">
        <f>ROUND(C27*-B29,0)</f>
        <v>-257</v>
      </c>
      <c r="D29" s="14"/>
      <c r="E29" s="15"/>
    </row>
    <row r="30" spans="1:5" ht="30" customHeight="1">
      <c r="A30" s="52" t="s">
        <v>94</v>
      </c>
      <c r="B30" s="46">
        <v>0</v>
      </c>
      <c r="C30" s="35">
        <f>ROUND(-B30*(C27+C29),0)</f>
        <v>0</v>
      </c>
      <c r="D30" s="14"/>
      <c r="E30" s="15"/>
    </row>
    <row r="31" spans="1:5" ht="12.75">
      <c r="A31" s="22" t="s">
        <v>62</v>
      </c>
      <c r="B31" s="23"/>
      <c r="C31" s="47">
        <f>C27+C29+C30</f>
        <v>1030</v>
      </c>
      <c r="D31" s="23"/>
      <c r="E31" s="25"/>
    </row>
    <row r="33" spans="1:5" ht="12.75">
      <c r="A33" s="26" t="s">
        <v>99</v>
      </c>
      <c r="B33" s="27"/>
      <c r="C33" s="27"/>
      <c r="D33" s="27"/>
      <c r="E33" s="29"/>
    </row>
    <row r="34" spans="1:5" ht="64.5" customHeight="1">
      <c r="A34" s="71" t="s">
        <v>98</v>
      </c>
      <c r="B34" s="72"/>
      <c r="C34" s="72"/>
      <c r="D34" s="72"/>
      <c r="E34" s="73"/>
    </row>
    <row r="35" spans="1:5" ht="30" customHeight="1">
      <c r="A35" s="71" t="s">
        <v>77</v>
      </c>
      <c r="B35" s="72"/>
      <c r="C35" s="72"/>
      <c r="D35" s="72"/>
      <c r="E35" s="73"/>
    </row>
    <row r="36" spans="1:5" ht="30" customHeight="1">
      <c r="A36" s="71" t="s">
        <v>59</v>
      </c>
      <c r="B36" s="72"/>
      <c r="C36" s="72"/>
      <c r="D36" s="72"/>
      <c r="E36" s="73"/>
    </row>
    <row r="37" spans="1:5" ht="25.5">
      <c r="A37" s="38" t="s">
        <v>87</v>
      </c>
      <c r="B37" s="70" t="s">
        <v>89</v>
      </c>
      <c r="D37" s="14"/>
      <c r="E37" s="15"/>
    </row>
    <row r="38" spans="1:5" ht="12.75">
      <c r="A38" s="17" t="s">
        <v>39</v>
      </c>
      <c r="B38" s="39"/>
      <c r="C38" s="40">
        <f>IF(B37="FT - AY",0.325,0.1585)</f>
        <v>0.1585</v>
      </c>
      <c r="D38" s="14"/>
      <c r="E38" s="15"/>
    </row>
    <row r="39" spans="1:5" ht="12.75">
      <c r="A39" s="17"/>
      <c r="B39" s="59" t="s">
        <v>110</v>
      </c>
      <c r="C39" s="40"/>
      <c r="D39" s="14"/>
      <c r="E39" s="15"/>
    </row>
    <row r="40" spans="1:5" ht="12.75">
      <c r="A40" s="58" t="s">
        <v>90</v>
      </c>
      <c r="B40" s="56" t="s">
        <v>111</v>
      </c>
      <c r="C40" s="40"/>
      <c r="D40" s="14"/>
      <c r="E40" s="15"/>
    </row>
    <row r="41" spans="1:5" ht="12.75">
      <c r="A41" s="17" t="s">
        <v>42</v>
      </c>
      <c r="B41" s="41">
        <v>70000</v>
      </c>
      <c r="C41" s="14"/>
      <c r="D41" s="14"/>
      <c r="E41" s="15"/>
    </row>
    <row r="42" spans="1:5" ht="12.75">
      <c r="A42" s="38" t="s">
        <v>93</v>
      </c>
      <c r="B42" s="50">
        <v>36</v>
      </c>
      <c r="C42" s="51" t="s">
        <v>91</v>
      </c>
      <c r="D42" s="14"/>
      <c r="E42" s="15"/>
    </row>
    <row r="43" spans="1:5" ht="12.75">
      <c r="A43" s="17" t="s">
        <v>95</v>
      </c>
      <c r="B43" s="21">
        <f>ROUND(B26/B42,3)</f>
        <v>0.083</v>
      </c>
      <c r="C43" s="14"/>
      <c r="D43" s="14"/>
      <c r="E43" s="15"/>
    </row>
    <row r="44" spans="1:5" ht="30" customHeight="1">
      <c r="A44" s="38" t="s">
        <v>96</v>
      </c>
      <c r="B44" s="69">
        <v>0</v>
      </c>
      <c r="C44" s="14"/>
      <c r="D44" s="14"/>
      <c r="E44" s="15"/>
    </row>
    <row r="45" spans="1:5" ht="12.75">
      <c r="A45" s="13"/>
      <c r="B45" s="14"/>
      <c r="C45" s="14"/>
      <c r="D45" s="14"/>
      <c r="E45" s="15"/>
    </row>
    <row r="46" spans="1:5" ht="12.75">
      <c r="A46" s="58" t="s">
        <v>86</v>
      </c>
      <c r="B46" s="14"/>
      <c r="C46" s="14"/>
      <c r="D46" s="14"/>
      <c r="E46" s="15"/>
    </row>
    <row r="47" spans="1:5" ht="12.75">
      <c r="A47" s="17" t="s">
        <v>43</v>
      </c>
      <c r="B47" s="42">
        <v>0</v>
      </c>
      <c r="C47" s="14"/>
      <c r="D47" s="14"/>
      <c r="E47" s="15"/>
    </row>
    <row r="48" spans="1:5" ht="12.75">
      <c r="A48" s="17"/>
      <c r="B48" s="44"/>
      <c r="C48" s="14"/>
      <c r="D48" s="14"/>
      <c r="E48" s="15"/>
    </row>
    <row r="49" spans="1:5" ht="12.75">
      <c r="A49" s="58" t="s">
        <v>58</v>
      </c>
      <c r="B49" s="44"/>
      <c r="C49" s="14"/>
      <c r="D49" s="14"/>
      <c r="E49" s="15"/>
    </row>
    <row r="50" spans="1:5" ht="12.75">
      <c r="A50" s="17" t="s">
        <v>92</v>
      </c>
      <c r="B50" s="45">
        <v>0</v>
      </c>
      <c r="C50" s="14"/>
      <c r="D50" s="14"/>
      <c r="E50" s="15"/>
    </row>
    <row r="51" spans="1:5" ht="12.75">
      <c r="A51" s="17" t="s">
        <v>108</v>
      </c>
      <c r="B51" s="46">
        <v>0</v>
      </c>
      <c r="C51" s="18">
        <f>ROUND(B51*(B10+B11),0)</f>
        <v>0</v>
      </c>
      <c r="D51" s="14"/>
      <c r="E51" s="15"/>
    </row>
    <row r="52" spans="1:5" ht="12.75">
      <c r="A52" s="22"/>
      <c r="B52" s="23"/>
      <c r="C52" s="23"/>
      <c r="D52" s="23"/>
      <c r="E52" s="25"/>
    </row>
    <row r="54" ht="12.75">
      <c r="A54" s="4" t="str">
        <f ca="1">CELL("filename")</f>
        <v>H:\rcm website information\[Copy of RCM Break even analysis.xls]Calculation</v>
      </c>
    </row>
  </sheetData>
  <sheetProtection/>
  <mergeCells count="6">
    <mergeCell ref="A36:E36"/>
    <mergeCell ref="A20:E20"/>
    <mergeCell ref="A19:E19"/>
    <mergeCell ref="A5:E5"/>
    <mergeCell ref="A34:E34"/>
    <mergeCell ref="A35:E35"/>
  </mergeCells>
  <dataValidations count="4">
    <dataValidation type="list" allowBlank="1" showInputMessage="1" showErrorMessage="1" sqref="B37">
      <formula1>Instructor</formula1>
    </dataValidation>
    <dataValidation type="list" allowBlank="1" showInputMessage="1" showErrorMessage="1" sqref="B24">
      <formula1>Model</formula1>
    </dataValidation>
    <dataValidation type="list" allowBlank="1" showInputMessage="1" showErrorMessage="1" sqref="B22">
      <formula1>Level</formula1>
    </dataValidation>
    <dataValidation type="list" allowBlank="1" showInputMessage="1" showErrorMessage="1" sqref="B23">
      <formula1>Summer</formula1>
    </dataValidation>
  </dataValidations>
  <printOptions/>
  <pageMargins left="0.4" right="0.39" top="0.44" bottom="0.44" header="0.3" footer="0.3"/>
  <pageSetup fitToHeight="1" fitToWidth="1" horizontalDpi="600" verticalDpi="600" orientation="portrait" scale="72" r:id="rId2"/>
  <drawing r:id="rId1"/>
</worksheet>
</file>

<file path=xl/worksheets/sheet2.xml><?xml version="1.0" encoding="utf-8"?>
<worksheet xmlns="http://schemas.openxmlformats.org/spreadsheetml/2006/main" xmlns:r="http://schemas.openxmlformats.org/officeDocument/2006/relationships">
  <dimension ref="A1:G31"/>
  <sheetViews>
    <sheetView zoomScalePageLayoutView="0" workbookViewId="0" topLeftCell="A1">
      <selection activeCell="A23" sqref="A23"/>
    </sheetView>
  </sheetViews>
  <sheetFormatPr defaultColWidth="9.140625" defaultRowHeight="12.75"/>
  <cols>
    <col min="1" max="1" width="18.140625" style="0" customWidth="1"/>
    <col min="2" max="2" width="16.8515625" style="0" customWidth="1"/>
    <col min="3" max="3" width="18.8515625" style="0" customWidth="1"/>
    <col min="4" max="4" width="15.421875" style="0" customWidth="1"/>
    <col min="5" max="5" width="16.8515625" style="0" customWidth="1"/>
    <col min="6" max="6" width="17.7109375" style="0" customWidth="1"/>
    <col min="7" max="7" width="22.140625" style="0" customWidth="1"/>
  </cols>
  <sheetData>
    <row r="1" ht="12.75">
      <c r="A1" s="7" t="s">
        <v>28</v>
      </c>
    </row>
    <row r="2" ht="12.75">
      <c r="A2" s="7" t="s">
        <v>22</v>
      </c>
    </row>
    <row r="3" ht="12.75">
      <c r="A3" s="7" t="s">
        <v>50</v>
      </c>
    </row>
    <row r="4" ht="12.75">
      <c r="A4" s="7" t="s">
        <v>36</v>
      </c>
    </row>
    <row r="5" ht="12.75">
      <c r="A5" s="7"/>
    </row>
    <row r="6" spans="1:2" ht="15.75">
      <c r="A6" s="7"/>
      <c r="B6" s="43" t="s">
        <v>54</v>
      </c>
    </row>
    <row r="7" spans="1:7" ht="30" customHeight="1">
      <c r="A7" s="77" t="s">
        <v>105</v>
      </c>
      <c r="B7" s="78"/>
      <c r="C7" s="78"/>
      <c r="D7" s="78"/>
      <c r="E7" s="78"/>
      <c r="F7" s="78"/>
      <c r="G7" s="78"/>
    </row>
    <row r="9" spans="1:7" ht="45" customHeight="1">
      <c r="A9" s="11" t="s">
        <v>29</v>
      </c>
      <c r="B9" s="9" t="s">
        <v>30</v>
      </c>
      <c r="C9" s="10" t="s">
        <v>31</v>
      </c>
      <c r="D9" s="10" t="s">
        <v>32</v>
      </c>
      <c r="E9" s="10" t="s">
        <v>33</v>
      </c>
      <c r="F9" s="9" t="s">
        <v>34</v>
      </c>
      <c r="G9" s="12" t="s">
        <v>35</v>
      </c>
    </row>
    <row r="10" spans="1:7" ht="12.75">
      <c r="A10" s="7" t="s">
        <v>65</v>
      </c>
      <c r="B10">
        <v>8</v>
      </c>
      <c r="C10">
        <f>343</f>
        <v>343</v>
      </c>
      <c r="D10" s="8">
        <v>0</v>
      </c>
      <c r="E10">
        <f>ROUND(C10*(1+D10),0)</f>
        <v>343</v>
      </c>
      <c r="F10" s="8">
        <v>0</v>
      </c>
      <c r="G10">
        <f>ROUND(E10+(E10*F10),0)</f>
        <v>343</v>
      </c>
    </row>
    <row r="11" spans="1:7" ht="12.75">
      <c r="A11" s="7" t="s">
        <v>25</v>
      </c>
      <c r="B11">
        <v>13.6</v>
      </c>
      <c r="C11">
        <f>ROUND(3498/B11,0)</f>
        <v>257</v>
      </c>
      <c r="D11" s="8">
        <v>0</v>
      </c>
      <c r="E11">
        <f>ROUND(C11*(1+D11),0)</f>
        <v>257</v>
      </c>
      <c r="F11" s="8">
        <f>-0.129</f>
        <v>-0.129</v>
      </c>
      <c r="G11">
        <f>ROUND(E11+(E11*F11),0)</f>
        <v>224</v>
      </c>
    </row>
    <row r="15" spans="1:7" ht="38.25">
      <c r="A15" s="53" t="s">
        <v>76</v>
      </c>
      <c r="B15" s="9" t="s">
        <v>30</v>
      </c>
      <c r="C15" s="10" t="s">
        <v>31</v>
      </c>
      <c r="D15" s="10" t="s">
        <v>32</v>
      </c>
      <c r="E15" s="10" t="s">
        <v>33</v>
      </c>
      <c r="F15" s="9" t="s">
        <v>34</v>
      </c>
      <c r="G15" s="12" t="s">
        <v>35</v>
      </c>
    </row>
    <row r="16" spans="1:7" ht="12.75">
      <c r="A16" t="s">
        <v>25</v>
      </c>
      <c r="B16">
        <v>1</v>
      </c>
      <c r="C16">
        <v>320</v>
      </c>
      <c r="D16" s="8">
        <v>0</v>
      </c>
      <c r="E16">
        <f>ROUND(C16*(1+D16),0)</f>
        <v>320</v>
      </c>
      <c r="F16" s="8">
        <f>-0.129</f>
        <v>-0.129</v>
      </c>
      <c r="G16">
        <f>ROUND(E16+(E16*F16),0)</f>
        <v>279</v>
      </c>
    </row>
    <row r="17" spans="1:7" ht="12.75">
      <c r="A17" t="s">
        <v>65</v>
      </c>
      <c r="B17">
        <v>1</v>
      </c>
      <c r="C17">
        <v>343</v>
      </c>
      <c r="D17" s="8">
        <v>0</v>
      </c>
      <c r="E17">
        <f>ROUND(C17*(1+D17),0)</f>
        <v>343</v>
      </c>
      <c r="F17" s="8">
        <v>0</v>
      </c>
      <c r="G17">
        <f>ROUND(E17+(E17*F17),0)</f>
        <v>343</v>
      </c>
    </row>
    <row r="18" ht="12.75" hidden="1">
      <c r="A18" t="s">
        <v>66</v>
      </c>
    </row>
    <row r="19" ht="12.75" hidden="1">
      <c r="A19" t="s">
        <v>88</v>
      </c>
    </row>
    <row r="20" ht="12.75" hidden="1">
      <c r="A20" t="s">
        <v>89</v>
      </c>
    </row>
    <row r="21" ht="12.75" hidden="1">
      <c r="A21" t="s">
        <v>67</v>
      </c>
    </row>
    <row r="22" ht="12.75" hidden="1"/>
    <row r="23" ht="12.75" hidden="1">
      <c r="A23" t="s">
        <v>69</v>
      </c>
    </row>
    <row r="24" ht="12.75" hidden="1">
      <c r="A24" t="s">
        <v>68</v>
      </c>
    </row>
    <row r="25" ht="12.75" hidden="1">
      <c r="A25" t="s">
        <v>41</v>
      </c>
    </row>
    <row r="26" ht="12.75" hidden="1"/>
    <row r="27" ht="12.75" hidden="1">
      <c r="A27" t="s">
        <v>70</v>
      </c>
    </row>
    <row r="28" ht="12.75" hidden="1">
      <c r="A28" t="s">
        <v>71</v>
      </c>
    </row>
    <row r="29" ht="12.75" hidden="1">
      <c r="A29" t="s">
        <v>72</v>
      </c>
    </row>
    <row r="31" ht="12.75">
      <c r="A31" t="s">
        <v>85</v>
      </c>
    </row>
  </sheetData>
  <sheetProtection/>
  <mergeCells count="1">
    <mergeCell ref="A7:G7"/>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D43"/>
  <sheetViews>
    <sheetView zoomScalePageLayoutView="0" workbookViewId="0" topLeftCell="A1">
      <selection activeCell="A1" sqref="A1"/>
    </sheetView>
  </sheetViews>
  <sheetFormatPr defaultColWidth="9.140625" defaultRowHeight="12.75"/>
  <cols>
    <col min="1" max="1" width="15.421875" style="0" customWidth="1"/>
    <col min="2" max="2" width="10.8515625" style="0" customWidth="1"/>
    <col min="3" max="3" width="21.7109375" style="0" customWidth="1"/>
    <col min="4" max="4" width="19.7109375" style="0" customWidth="1"/>
  </cols>
  <sheetData>
    <row r="1" ht="12.75">
      <c r="A1" t="s">
        <v>22</v>
      </c>
    </row>
    <row r="2" ht="12.75">
      <c r="A2" s="7" t="s">
        <v>49</v>
      </c>
    </row>
    <row r="4" spans="1:4" ht="60" customHeight="1">
      <c r="A4" s="77" t="s">
        <v>106</v>
      </c>
      <c r="B4" s="77"/>
      <c r="C4" s="77"/>
      <c r="D4" s="77"/>
    </row>
    <row r="5" ht="12.75">
      <c r="B5" s="54"/>
    </row>
    <row r="6" spans="1:4" ht="12.75">
      <c r="A6" s="55" t="s">
        <v>78</v>
      </c>
      <c r="B6" s="27"/>
      <c r="C6" s="27"/>
      <c r="D6" s="29"/>
    </row>
    <row r="7" spans="1:4" ht="12.75">
      <c r="A7" s="13" t="s">
        <v>79</v>
      </c>
      <c r="B7" s="14" t="s">
        <v>80</v>
      </c>
      <c r="C7" s="14"/>
      <c r="D7" s="15"/>
    </row>
    <row r="8" spans="1:4" ht="12.75">
      <c r="A8" s="13" t="s">
        <v>81</v>
      </c>
      <c r="B8" s="14" t="s">
        <v>82</v>
      </c>
      <c r="C8" s="14"/>
      <c r="D8" s="15"/>
    </row>
    <row r="9" spans="1:4" ht="12.75">
      <c r="A9" s="13" t="s">
        <v>83</v>
      </c>
      <c r="B9" s="14" t="s">
        <v>84</v>
      </c>
      <c r="C9" s="14"/>
      <c r="D9" s="15"/>
    </row>
    <row r="10" spans="1:4" ht="12.75">
      <c r="A10" s="22"/>
      <c r="B10" s="23"/>
      <c r="C10" s="23"/>
      <c r="D10" s="25"/>
    </row>
    <row r="12" spans="3:4" ht="12.75">
      <c r="C12" s="5" t="s">
        <v>102</v>
      </c>
      <c r="D12" s="5" t="s">
        <v>101</v>
      </c>
    </row>
    <row r="13" spans="1:4" ht="12.75">
      <c r="A13" s="2" t="s">
        <v>23</v>
      </c>
      <c r="B13" s="2" t="s">
        <v>24</v>
      </c>
      <c r="C13" s="3" t="s">
        <v>46</v>
      </c>
      <c r="D13" s="3" t="s">
        <v>46</v>
      </c>
    </row>
    <row r="14" spans="1:4" ht="18.75" customHeight="1">
      <c r="A14" t="s">
        <v>0</v>
      </c>
      <c r="B14" t="s">
        <v>25</v>
      </c>
      <c r="C14" s="1">
        <v>2867</v>
      </c>
      <c r="D14">
        <f>ROUND(C14/30,0)</f>
        <v>96</v>
      </c>
    </row>
    <row r="15" spans="1:4" ht="12.75">
      <c r="A15" t="s">
        <v>1</v>
      </c>
      <c r="B15" t="s">
        <v>25</v>
      </c>
      <c r="C15" s="1">
        <v>3370</v>
      </c>
      <c r="D15">
        <f aca="true" t="shared" si="0" ref="D15:D26">ROUND(C15/30,0)</f>
        <v>112</v>
      </c>
    </row>
    <row r="16" spans="1:4" ht="12.75">
      <c r="A16" t="s">
        <v>2</v>
      </c>
      <c r="B16" t="s">
        <v>25</v>
      </c>
      <c r="C16" s="1">
        <v>4491</v>
      </c>
      <c r="D16">
        <f t="shared" si="0"/>
        <v>150</v>
      </c>
    </row>
    <row r="17" spans="1:4" ht="12.75">
      <c r="A17" t="s">
        <v>3</v>
      </c>
      <c r="B17" t="s">
        <v>25</v>
      </c>
      <c r="C17" s="1">
        <v>6652</v>
      </c>
      <c r="D17">
        <f t="shared" si="0"/>
        <v>222</v>
      </c>
    </row>
    <row r="18" spans="1:4" ht="12.75">
      <c r="A18" t="s">
        <v>4</v>
      </c>
      <c r="B18" t="s">
        <v>26</v>
      </c>
      <c r="C18" s="1">
        <v>11159</v>
      </c>
      <c r="D18">
        <f t="shared" si="0"/>
        <v>372</v>
      </c>
    </row>
    <row r="19" spans="1:4" ht="12.75">
      <c r="A19" t="s">
        <v>5</v>
      </c>
      <c r="B19" t="s">
        <v>26</v>
      </c>
      <c r="C19" s="1">
        <v>16789</v>
      </c>
      <c r="D19">
        <f t="shared" si="0"/>
        <v>560</v>
      </c>
    </row>
    <row r="20" spans="1:4" ht="12.75">
      <c r="A20" t="s">
        <v>6</v>
      </c>
      <c r="B20" t="s">
        <v>25</v>
      </c>
      <c r="C20" s="1">
        <v>2140</v>
      </c>
      <c r="D20">
        <f t="shared" si="0"/>
        <v>71</v>
      </c>
    </row>
    <row r="21" spans="1:4" ht="12.75">
      <c r="A21" t="s">
        <v>7</v>
      </c>
      <c r="B21" t="s">
        <v>25</v>
      </c>
      <c r="C21" s="1">
        <v>2923</v>
      </c>
      <c r="D21">
        <f t="shared" si="0"/>
        <v>97</v>
      </c>
    </row>
    <row r="22" spans="1:4" ht="12.75">
      <c r="A22" t="s">
        <v>8</v>
      </c>
      <c r="B22" t="s">
        <v>25</v>
      </c>
      <c r="C22" s="1">
        <v>3318</v>
      </c>
      <c r="D22">
        <f t="shared" si="0"/>
        <v>111</v>
      </c>
    </row>
    <row r="23" spans="1:4" ht="12.75">
      <c r="A23" t="s">
        <v>9</v>
      </c>
      <c r="B23" t="s">
        <v>25</v>
      </c>
      <c r="C23" s="1">
        <v>3932</v>
      </c>
      <c r="D23">
        <f t="shared" si="0"/>
        <v>131</v>
      </c>
    </row>
    <row r="24" spans="1:4" ht="12.75">
      <c r="A24" t="s">
        <v>10</v>
      </c>
      <c r="B24" t="s">
        <v>26</v>
      </c>
      <c r="C24" s="1">
        <v>7834</v>
      </c>
      <c r="D24">
        <f t="shared" si="0"/>
        <v>261</v>
      </c>
    </row>
    <row r="25" spans="1:4" ht="12.75">
      <c r="A25" t="s">
        <v>11</v>
      </c>
      <c r="B25" t="s">
        <v>26</v>
      </c>
      <c r="C25" s="1">
        <v>9677</v>
      </c>
      <c r="D25">
        <f t="shared" si="0"/>
        <v>323</v>
      </c>
    </row>
    <row r="26" spans="1:4" ht="12.75">
      <c r="A26" t="s">
        <v>12</v>
      </c>
      <c r="B26" t="s">
        <v>26</v>
      </c>
      <c r="C26" s="1">
        <v>11625</v>
      </c>
      <c r="D26">
        <f t="shared" si="0"/>
        <v>388</v>
      </c>
    </row>
    <row r="27" spans="1:4" ht="12.75">
      <c r="A27" s="7" t="s">
        <v>47</v>
      </c>
      <c r="B27" s="7" t="s">
        <v>26</v>
      </c>
      <c r="C27" s="1">
        <v>0</v>
      </c>
      <c r="D27" s="1">
        <v>0</v>
      </c>
    </row>
    <row r="28" spans="1:4" ht="12.75">
      <c r="A28" s="7" t="s">
        <v>48</v>
      </c>
      <c r="B28" s="7" t="s">
        <v>26</v>
      </c>
      <c r="C28" s="1">
        <v>0</v>
      </c>
      <c r="D28" s="1">
        <v>0</v>
      </c>
    </row>
    <row r="29" spans="1:4" ht="12.75">
      <c r="A29" t="s">
        <v>13</v>
      </c>
      <c r="B29" t="s">
        <v>25</v>
      </c>
      <c r="C29" s="1">
        <v>2383</v>
      </c>
      <c r="D29">
        <f aca="true" t="shared" si="1" ref="D29:D37">ROUND(C29/30,0)</f>
        <v>79</v>
      </c>
    </row>
    <row r="30" spans="1:4" ht="12.75">
      <c r="A30" t="s">
        <v>14</v>
      </c>
      <c r="B30" t="s">
        <v>25</v>
      </c>
      <c r="C30" s="1">
        <v>3512</v>
      </c>
      <c r="D30">
        <f t="shared" si="1"/>
        <v>117</v>
      </c>
    </row>
    <row r="31" spans="1:4" ht="12.75">
      <c r="A31" t="s">
        <v>15</v>
      </c>
      <c r="B31" t="s">
        <v>25</v>
      </c>
      <c r="C31" s="1">
        <v>6763</v>
      </c>
      <c r="D31">
        <f t="shared" si="1"/>
        <v>225</v>
      </c>
    </row>
    <row r="32" spans="1:4" ht="12.75">
      <c r="A32" t="s">
        <v>16</v>
      </c>
      <c r="B32" t="s">
        <v>25</v>
      </c>
      <c r="C32" s="1">
        <v>8818</v>
      </c>
      <c r="D32">
        <f t="shared" si="1"/>
        <v>294</v>
      </c>
    </row>
    <row r="33" spans="1:4" ht="12.75">
      <c r="A33" t="s">
        <v>17</v>
      </c>
      <c r="B33" t="s">
        <v>25</v>
      </c>
      <c r="C33" s="1">
        <v>9047</v>
      </c>
      <c r="D33">
        <f t="shared" si="1"/>
        <v>302</v>
      </c>
    </row>
    <row r="34" spans="1:4" ht="12.75">
      <c r="A34" t="s">
        <v>18</v>
      </c>
      <c r="B34" t="s">
        <v>26</v>
      </c>
      <c r="C34" s="1">
        <v>13279</v>
      </c>
      <c r="D34">
        <f t="shared" si="1"/>
        <v>443</v>
      </c>
    </row>
    <row r="35" spans="1:4" ht="12.75">
      <c r="A35" t="s">
        <v>19</v>
      </c>
      <c r="B35" t="s">
        <v>26</v>
      </c>
      <c r="C35" s="1">
        <v>14012</v>
      </c>
      <c r="D35">
        <f t="shared" si="1"/>
        <v>467</v>
      </c>
    </row>
    <row r="36" spans="1:4" ht="12.75">
      <c r="A36" t="s">
        <v>20</v>
      </c>
      <c r="B36" t="s">
        <v>26</v>
      </c>
      <c r="C36" s="1">
        <v>20996</v>
      </c>
      <c r="D36">
        <f t="shared" si="1"/>
        <v>700</v>
      </c>
    </row>
    <row r="37" spans="1:4" ht="12.75">
      <c r="A37" t="s">
        <v>21</v>
      </c>
      <c r="B37" t="s">
        <v>26</v>
      </c>
      <c r="C37" s="1">
        <v>22745</v>
      </c>
      <c r="D37">
        <f t="shared" si="1"/>
        <v>758</v>
      </c>
    </row>
    <row r="40" ht="12.75">
      <c r="A40" t="s">
        <v>27</v>
      </c>
    </row>
    <row r="42" ht="12.75">
      <c r="A42" s="6">
        <v>39906</v>
      </c>
    </row>
    <row r="43" ht="12.75">
      <c r="A43" s="4" t="str">
        <f ca="1">CELL("filename")</f>
        <v>H:\rcm website information\[Copy of RCM Break even analysis.xls]Calculation</v>
      </c>
    </row>
  </sheetData>
  <sheetProtection/>
  <mergeCells count="1">
    <mergeCell ref="A4:D4"/>
  </mergeCells>
  <printOptions/>
  <pageMargins left="0.93" right="0.22" top="0.62" bottom="0.78" header="0.67"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Kent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dzelko</dc:creator>
  <cp:keywords/>
  <dc:description/>
  <cp:lastModifiedBy>Denno, Peta</cp:lastModifiedBy>
  <cp:lastPrinted>2009-04-06T21:12:26Z</cp:lastPrinted>
  <dcterms:created xsi:type="dcterms:W3CDTF">2008-06-10T15:12:36Z</dcterms:created>
  <dcterms:modified xsi:type="dcterms:W3CDTF">2009-07-31T17:50:43Z</dcterms:modified>
  <cp:category/>
  <cp:version/>
  <cp:contentType/>
  <cp:contentStatus/>
</cp:coreProperties>
</file>