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375" tabRatio="818" activeTab="0"/>
  </bookViews>
  <sheets>
    <sheet name="Headcount Enrollments" sheetId="1" r:id="rId1"/>
    <sheet name="Expected SCH" sheetId="2" r:id="rId2"/>
  </sheets>
  <definedNames/>
  <calcPr fullCalcOnLoad="1"/>
</workbook>
</file>

<file path=xl/sharedStrings.xml><?xml version="1.0" encoding="utf-8"?>
<sst xmlns="http://schemas.openxmlformats.org/spreadsheetml/2006/main" count="118" uniqueCount="38">
  <si>
    <t>Summer</t>
  </si>
  <si>
    <t>Fall</t>
  </si>
  <si>
    <t>Spring</t>
  </si>
  <si>
    <t>Undergrad</t>
  </si>
  <si>
    <t>Grad</t>
  </si>
  <si>
    <t>Total</t>
  </si>
  <si>
    <t>Concurrent Headcount Enrollments</t>
  </si>
  <si>
    <t>Student Credit Hours</t>
  </si>
  <si>
    <t>College</t>
  </si>
  <si>
    <t>Majors</t>
  </si>
  <si>
    <t>Non-College</t>
  </si>
  <si>
    <t>Outside</t>
  </si>
  <si>
    <t>Graduate</t>
  </si>
  <si>
    <t>SCH's are calculated using the average SCH per headcount for the prior three years times the forecasted headcount.</t>
  </si>
  <si>
    <t>Program A - Undergrad</t>
  </si>
  <si>
    <t>Program A - Graduate</t>
  </si>
  <si>
    <t>Program B - Undergrad</t>
  </si>
  <si>
    <t>Program B - Graduate</t>
  </si>
  <si>
    <t>Program C - Undergrad</t>
  </si>
  <si>
    <t>Program C - Graduate</t>
  </si>
  <si>
    <t>Increases and/or Decreases in Enrollment</t>
  </si>
  <si>
    <t>Program D - Undergrad</t>
  </si>
  <si>
    <t>Program D - Graduate</t>
  </si>
  <si>
    <t>Program E - Undergrad</t>
  </si>
  <si>
    <t>Program E - Graduate</t>
  </si>
  <si>
    <t>Program F - Undergrad</t>
  </si>
  <si>
    <t>Program F - Graduate</t>
  </si>
  <si>
    <t>FY06</t>
  </si>
  <si>
    <t>FY07</t>
  </si>
  <si>
    <t>FY08</t>
  </si>
  <si>
    <t>FY09</t>
  </si>
  <si>
    <t>FY10</t>
  </si>
  <si>
    <t>Forecasting FY09 and FY10 Concurrent Headcounts</t>
  </si>
  <si>
    <t>Forecasted SCH's for FY09 and FY10</t>
  </si>
  <si>
    <t>Rev/SCH</t>
  </si>
  <si>
    <t>Estimated Revenues FY07 $/SCH</t>
  </si>
  <si>
    <t>Two Year Average</t>
  </si>
  <si>
    <t>College 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</si>
</sst>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33" borderId="11" xfId="0" applyNumberFormat="1" applyFill="1" applyBorder="1" applyAlignment="1">
      <alignment horizontal="center"/>
    </xf>
    <xf numFmtId="3" fontId="0" fillId="33" borderId="12" xfId="0" applyNumberForma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center"/>
    </xf>
    <xf numFmtId="3" fontId="0" fillId="33" borderId="28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29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0" fillId="34" borderId="17" xfId="0" applyNumberFormat="1" applyFill="1" applyBorder="1" applyAlignment="1">
      <alignment horizontal="center"/>
    </xf>
    <xf numFmtId="3" fontId="0" fillId="34" borderId="11" xfId="0" applyNumberFormat="1" applyFill="1" applyBorder="1" applyAlignment="1">
      <alignment horizontal="center"/>
    </xf>
    <xf numFmtId="3" fontId="0" fillId="34" borderId="21" xfId="0" applyNumberForma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3" fontId="0" fillId="34" borderId="35" xfId="0" applyNumberFormat="1" applyFill="1" applyBorder="1" applyAlignment="1">
      <alignment horizontal="center"/>
    </xf>
    <xf numFmtId="3" fontId="0" fillId="34" borderId="32" xfId="0" applyNumberFormat="1" applyFill="1" applyBorder="1" applyAlignment="1">
      <alignment horizontal="center"/>
    </xf>
    <xf numFmtId="3" fontId="0" fillId="34" borderId="27" xfId="0" applyNumberFormat="1" applyFill="1" applyBorder="1" applyAlignment="1">
      <alignment horizontal="center"/>
    </xf>
    <xf numFmtId="3" fontId="0" fillId="34" borderId="3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3" fontId="0" fillId="34" borderId="29" xfId="0" applyNumberForma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33" borderId="0" xfId="0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28125" style="0" customWidth="1"/>
    <col min="3" max="3" width="10.57421875" style="0" customWidth="1"/>
    <col min="4" max="4" width="9.8515625" style="0" customWidth="1"/>
    <col min="8" max="8" width="3.00390625" style="0" customWidth="1"/>
    <col min="11" max="11" width="4.28125" style="0" customWidth="1"/>
    <col min="12" max="12" width="11.7109375" style="0" customWidth="1"/>
    <col min="13" max="13" width="11.421875" style="0" customWidth="1"/>
    <col min="14" max="14" width="11.28125" style="0" customWidth="1"/>
    <col min="15" max="15" width="10.57421875" style="0" customWidth="1"/>
  </cols>
  <sheetData>
    <row r="1" spans="1:7" ht="15">
      <c r="A1" s="78" t="s">
        <v>32</v>
      </c>
      <c r="B1" s="78"/>
      <c r="C1" s="78"/>
      <c r="D1" s="78"/>
      <c r="E1" s="78"/>
      <c r="F1" s="78"/>
      <c r="G1" s="78"/>
    </row>
    <row r="2" spans="1:7" ht="15">
      <c r="A2" s="15"/>
      <c r="B2" s="15"/>
      <c r="C2" s="15"/>
      <c r="D2" s="15"/>
      <c r="E2" s="15"/>
      <c r="F2" s="15"/>
      <c r="G2" s="15"/>
    </row>
    <row r="3" ht="13.5" thickBot="1"/>
    <row r="4" spans="1:15" ht="12.75">
      <c r="A4" s="6" t="s">
        <v>37</v>
      </c>
      <c r="C4" s="88" t="s">
        <v>6</v>
      </c>
      <c r="D4" s="89"/>
      <c r="E4" s="89"/>
      <c r="F4" s="89"/>
      <c r="G4" s="90"/>
      <c r="I4" s="85" t="s">
        <v>36</v>
      </c>
      <c r="J4" s="95"/>
      <c r="L4" s="88" t="s">
        <v>35</v>
      </c>
      <c r="M4" s="89"/>
      <c r="N4" s="89"/>
      <c r="O4" s="90"/>
    </row>
    <row r="5" spans="2:15" ht="13.5" thickBot="1">
      <c r="B5" s="18"/>
      <c r="C5" s="44" t="s">
        <v>27</v>
      </c>
      <c r="D5" s="25" t="s">
        <v>28</v>
      </c>
      <c r="E5" s="25" t="s">
        <v>29</v>
      </c>
      <c r="F5" s="60" t="s">
        <v>30</v>
      </c>
      <c r="G5" s="41" t="s">
        <v>31</v>
      </c>
      <c r="I5" s="44" t="s">
        <v>30</v>
      </c>
      <c r="J5" s="41" t="s">
        <v>31</v>
      </c>
      <c r="L5" s="44" t="s">
        <v>28</v>
      </c>
      <c r="M5" s="25" t="s">
        <v>29</v>
      </c>
      <c r="N5" s="25" t="s">
        <v>30</v>
      </c>
      <c r="O5" s="41" t="s">
        <v>31</v>
      </c>
    </row>
    <row r="6" spans="1:15" ht="12.75" customHeight="1">
      <c r="A6" s="7" t="s">
        <v>3</v>
      </c>
      <c r="B6" s="20" t="s">
        <v>0</v>
      </c>
      <c r="C6" s="21">
        <v>121</v>
      </c>
      <c r="D6" s="21">
        <v>147</v>
      </c>
      <c r="E6" s="21">
        <v>154</v>
      </c>
      <c r="F6" s="61">
        <v>115</v>
      </c>
      <c r="G6" s="22">
        <f>F6</f>
        <v>115</v>
      </c>
      <c r="I6" s="66">
        <f aca="true" t="shared" si="0" ref="I6:J8">+(E6+F6)/2</f>
        <v>134.5</v>
      </c>
      <c r="J6" s="45">
        <f t="shared" si="0"/>
        <v>115</v>
      </c>
      <c r="L6" s="51"/>
      <c r="M6" s="21"/>
      <c r="N6" s="47"/>
      <c r="O6" s="48"/>
    </row>
    <row r="7" spans="1:15" ht="12.75">
      <c r="A7" s="9"/>
      <c r="B7" s="23" t="s">
        <v>1</v>
      </c>
      <c r="C7" s="24">
        <v>751</v>
      </c>
      <c r="D7" s="24">
        <v>759</v>
      </c>
      <c r="E7" s="24">
        <v>765</v>
      </c>
      <c r="F7" s="62">
        <v>804</v>
      </c>
      <c r="G7" s="33">
        <f>FORECAST(G9,D7:F7,D9:F9)+G21+G26+G31+G36+G41+G46</f>
        <v>821</v>
      </c>
      <c r="I7" s="67">
        <f t="shared" si="0"/>
        <v>784.5</v>
      </c>
      <c r="J7" s="33">
        <f t="shared" si="0"/>
        <v>812.5</v>
      </c>
      <c r="L7" s="55"/>
      <c r="M7" s="24"/>
      <c r="N7" s="46"/>
      <c r="O7" s="49"/>
    </row>
    <row r="8" spans="1:15" ht="13.5" thickBot="1">
      <c r="A8" s="11"/>
      <c r="B8" s="25" t="s">
        <v>2</v>
      </c>
      <c r="C8" s="26">
        <v>660</v>
      </c>
      <c r="D8" s="26">
        <v>669</v>
      </c>
      <c r="E8" s="26">
        <v>704</v>
      </c>
      <c r="F8" s="63">
        <v>723</v>
      </c>
      <c r="G8" s="37">
        <f>FORECAST(G9,D8:F8,D9:F9)+G22+G27+G32+G37+G42+G47</f>
        <v>752.6666666666666</v>
      </c>
      <c r="I8" s="68">
        <f t="shared" si="0"/>
        <v>713.5</v>
      </c>
      <c r="J8" s="37">
        <f t="shared" si="0"/>
        <v>737.8333333333333</v>
      </c>
      <c r="L8" s="52">
        <f>(+'Expected SCH'!M9*'Expected SCH'!D9)+('Expected SCH'!M14*'Expected SCH'!D14)+('Expected SCH'!M19*'Expected SCH'!D19)</f>
        <v>5114838</v>
      </c>
      <c r="M8" s="26">
        <f>(+'Expected SCH'!N9*'Expected SCH'!E9)+('Expected SCH'!N14*'Expected SCH'!E14)+('Expected SCH'!N19*'Expected SCH'!E19)</f>
        <v>5392315</v>
      </c>
      <c r="N8" s="36">
        <f>(+'Expected SCH'!O9*'Expected SCH'!I9)+('Expected SCH'!O14*'Expected SCH'!I14)+('Expected SCH'!O19*'Expected SCH'!I19)</f>
        <v>5381770.5</v>
      </c>
      <c r="O8" s="37">
        <f>(+'Expected SCH'!P9*'Expected SCH'!J9)+('Expected SCH'!P14*'Expected SCH'!J14)+('Expected SCH'!P19*'Expected SCH'!J19)</f>
        <v>5489586.801659519</v>
      </c>
    </row>
    <row r="9" spans="1:15" ht="12.75" customHeight="1" hidden="1">
      <c r="A9" s="13"/>
      <c r="B9" s="28"/>
      <c r="C9" s="29">
        <v>1</v>
      </c>
      <c r="D9" s="29">
        <v>2</v>
      </c>
      <c r="E9" s="29">
        <v>3</v>
      </c>
      <c r="F9" s="64">
        <v>4</v>
      </c>
      <c r="G9" s="30">
        <v>5</v>
      </c>
      <c r="I9" s="69">
        <v>4</v>
      </c>
      <c r="J9" s="57">
        <v>5</v>
      </c>
      <c r="L9" s="56">
        <v>2</v>
      </c>
      <c r="M9" s="29">
        <v>2</v>
      </c>
      <c r="N9" s="29">
        <v>2</v>
      </c>
      <c r="O9" s="57">
        <v>2</v>
      </c>
    </row>
    <row r="10" spans="1:15" ht="13.5" thickBot="1">
      <c r="A10" s="6"/>
      <c r="B10" s="31"/>
      <c r="C10" s="32"/>
      <c r="D10" s="32"/>
      <c r="E10" s="32"/>
      <c r="F10" s="65"/>
      <c r="G10" s="32"/>
      <c r="I10" s="70"/>
      <c r="J10" s="59"/>
      <c r="L10" s="58"/>
      <c r="M10" s="32"/>
      <c r="N10" s="32"/>
      <c r="O10" s="59"/>
    </row>
    <row r="11" spans="1:15" ht="12.75">
      <c r="A11" s="7" t="s">
        <v>4</v>
      </c>
      <c r="B11" s="20" t="s">
        <v>0</v>
      </c>
      <c r="C11" s="21">
        <v>27</v>
      </c>
      <c r="D11" s="21">
        <v>44</v>
      </c>
      <c r="E11" s="21">
        <v>32</v>
      </c>
      <c r="F11" s="61">
        <v>50</v>
      </c>
      <c r="G11" s="22">
        <f>F11</f>
        <v>50</v>
      </c>
      <c r="I11" s="71">
        <f aca="true" t="shared" si="1" ref="I11:J13">+(E11+F11)/2</f>
        <v>41</v>
      </c>
      <c r="J11" s="22">
        <f t="shared" si="1"/>
        <v>50</v>
      </c>
      <c r="L11" s="51"/>
      <c r="M11" s="21"/>
      <c r="N11" s="47"/>
      <c r="O11" s="48"/>
    </row>
    <row r="12" spans="1:15" ht="12.75">
      <c r="A12" s="9"/>
      <c r="B12" s="23" t="s">
        <v>1</v>
      </c>
      <c r="C12" s="24">
        <v>58</v>
      </c>
      <c r="D12" s="24">
        <v>41</v>
      </c>
      <c r="E12" s="24">
        <v>57</v>
      </c>
      <c r="F12" s="62">
        <v>68</v>
      </c>
      <c r="G12" s="33">
        <f>FORECAST(G14,D12:F12,D14:F14)+G23+G28+G33+G38+G43+G48</f>
        <v>82.33333333333334</v>
      </c>
      <c r="I12" s="67">
        <f t="shared" si="1"/>
        <v>62.5</v>
      </c>
      <c r="J12" s="33">
        <f t="shared" si="1"/>
        <v>75.16666666666667</v>
      </c>
      <c r="L12" s="55"/>
      <c r="M12" s="24"/>
      <c r="N12" s="46"/>
      <c r="O12" s="49"/>
    </row>
    <row r="13" spans="1:15" ht="13.5" thickBot="1">
      <c r="A13" s="11"/>
      <c r="B13" s="25" t="s">
        <v>2</v>
      </c>
      <c r="C13" s="26">
        <v>61</v>
      </c>
      <c r="D13" s="26">
        <v>37</v>
      </c>
      <c r="E13" s="26">
        <v>57</v>
      </c>
      <c r="F13" s="63">
        <v>70</v>
      </c>
      <c r="G13" s="37">
        <f>FORECAST(G14,D13:F13,D14:F14)+G24+G29+G34+G39+G44+G49</f>
        <v>87.66666666666666</v>
      </c>
      <c r="I13" s="68">
        <f t="shared" si="1"/>
        <v>63.5</v>
      </c>
      <c r="J13" s="37">
        <f t="shared" si="1"/>
        <v>78.83333333333333</v>
      </c>
      <c r="L13" s="52">
        <f>+'Expected SCH'!M24*'Expected SCH'!D24</f>
        <v>1313508</v>
      </c>
      <c r="M13" s="26">
        <f>+'Expected SCH'!N24*'Expected SCH'!E24</f>
        <v>1556898</v>
      </c>
      <c r="N13" s="36">
        <f>+'Expected SCH'!O24*'Expected SCH'!I24</f>
        <v>1701336</v>
      </c>
      <c r="O13" s="37">
        <f>+'Expected SCH'!P24*'Expected SCH'!J24</f>
        <v>2054131.0066118129</v>
      </c>
    </row>
    <row r="14" spans="1:15" ht="12.75" customHeight="1" hidden="1">
      <c r="A14" s="13"/>
      <c r="B14" s="28"/>
      <c r="C14" s="29">
        <v>1</v>
      </c>
      <c r="D14" s="29">
        <v>2</v>
      </c>
      <c r="E14" s="29">
        <v>3</v>
      </c>
      <c r="F14" s="64">
        <v>4</v>
      </c>
      <c r="G14" s="30">
        <v>5</v>
      </c>
      <c r="I14" s="69">
        <v>4</v>
      </c>
      <c r="J14" s="57">
        <v>5</v>
      </c>
      <c r="L14" s="56">
        <v>2</v>
      </c>
      <c r="M14" s="29">
        <v>2</v>
      </c>
      <c r="N14" s="29">
        <v>2</v>
      </c>
      <c r="O14" s="57">
        <v>2</v>
      </c>
    </row>
    <row r="15" spans="1:15" ht="13.5" thickBot="1">
      <c r="A15" s="6"/>
      <c r="B15" s="31"/>
      <c r="C15" s="32"/>
      <c r="D15" s="32"/>
      <c r="E15" s="32"/>
      <c r="F15" s="65"/>
      <c r="G15" s="32"/>
      <c r="I15" s="70"/>
      <c r="J15" s="59"/>
      <c r="L15" s="58"/>
      <c r="M15" s="32"/>
      <c r="N15" s="32"/>
      <c r="O15" s="59"/>
    </row>
    <row r="16" spans="1:15" ht="12.75">
      <c r="A16" s="7" t="s">
        <v>5</v>
      </c>
      <c r="B16" s="20" t="s">
        <v>0</v>
      </c>
      <c r="C16" s="21">
        <f aca="true" t="shared" si="2" ref="C16:G18">C6+C11</f>
        <v>148</v>
      </c>
      <c r="D16" s="21">
        <f t="shared" si="2"/>
        <v>191</v>
      </c>
      <c r="E16" s="21">
        <f t="shared" si="2"/>
        <v>186</v>
      </c>
      <c r="F16" s="61">
        <f t="shared" si="2"/>
        <v>165</v>
      </c>
      <c r="G16" s="22">
        <f t="shared" si="2"/>
        <v>165</v>
      </c>
      <c r="I16" s="71">
        <f aca="true" t="shared" si="3" ref="I16:J18">I6+I11</f>
        <v>175.5</v>
      </c>
      <c r="J16" s="22">
        <f t="shared" si="3"/>
        <v>165</v>
      </c>
      <c r="L16" s="51">
        <f aca="true" t="shared" si="4" ref="L16:O18">L6+L11</f>
        <v>0</v>
      </c>
      <c r="M16" s="21">
        <f t="shared" si="4"/>
        <v>0</v>
      </c>
      <c r="N16" s="47">
        <f t="shared" si="4"/>
        <v>0</v>
      </c>
      <c r="O16" s="48">
        <f t="shared" si="4"/>
        <v>0</v>
      </c>
    </row>
    <row r="17" spans="1:15" ht="12.75">
      <c r="A17" s="9"/>
      <c r="B17" s="23" t="s">
        <v>1</v>
      </c>
      <c r="C17" s="24">
        <f t="shared" si="2"/>
        <v>809</v>
      </c>
      <c r="D17" s="24">
        <f t="shared" si="2"/>
        <v>800</v>
      </c>
      <c r="E17" s="24">
        <f t="shared" si="2"/>
        <v>822</v>
      </c>
      <c r="F17" s="62">
        <f t="shared" si="2"/>
        <v>872</v>
      </c>
      <c r="G17" s="33">
        <f t="shared" si="2"/>
        <v>903.3333333333334</v>
      </c>
      <c r="I17" s="67">
        <f t="shared" si="3"/>
        <v>847</v>
      </c>
      <c r="J17" s="33">
        <f t="shared" si="3"/>
        <v>887.6666666666666</v>
      </c>
      <c r="L17" s="55">
        <f t="shared" si="4"/>
        <v>0</v>
      </c>
      <c r="M17" s="24">
        <f t="shared" si="4"/>
        <v>0</v>
      </c>
      <c r="N17" s="46">
        <f t="shared" si="4"/>
        <v>0</v>
      </c>
      <c r="O17" s="49">
        <f t="shared" si="4"/>
        <v>0</v>
      </c>
    </row>
    <row r="18" spans="1:15" ht="13.5" thickBot="1">
      <c r="A18" s="11"/>
      <c r="B18" s="25" t="s">
        <v>2</v>
      </c>
      <c r="C18" s="26">
        <f t="shared" si="2"/>
        <v>721</v>
      </c>
      <c r="D18" s="26">
        <f t="shared" si="2"/>
        <v>706</v>
      </c>
      <c r="E18" s="26">
        <f t="shared" si="2"/>
        <v>761</v>
      </c>
      <c r="F18" s="63">
        <f t="shared" si="2"/>
        <v>793</v>
      </c>
      <c r="G18" s="37">
        <f t="shared" si="2"/>
        <v>840.3333333333333</v>
      </c>
      <c r="I18" s="68">
        <f t="shared" si="3"/>
        <v>777</v>
      </c>
      <c r="J18" s="37">
        <f t="shared" si="3"/>
        <v>816.6666666666666</v>
      </c>
      <c r="L18" s="52">
        <f t="shared" si="4"/>
        <v>6428346</v>
      </c>
      <c r="M18" s="26">
        <f t="shared" si="4"/>
        <v>6949213</v>
      </c>
      <c r="N18" s="36">
        <f t="shared" si="4"/>
        <v>7083106.5</v>
      </c>
      <c r="O18" s="37">
        <f t="shared" si="4"/>
        <v>7543717.808271332</v>
      </c>
    </row>
    <row r="19" ht="13.5" thickBot="1"/>
    <row r="20" spans="1:7" ht="13.5" thickBot="1">
      <c r="A20" s="85" t="s">
        <v>20</v>
      </c>
      <c r="B20" s="86"/>
      <c r="C20" s="86"/>
      <c r="D20" s="87"/>
      <c r="E20" s="1"/>
      <c r="F20" s="53" t="s">
        <v>30</v>
      </c>
      <c r="G20" s="54" t="s">
        <v>31</v>
      </c>
    </row>
    <row r="21" spans="1:7" ht="12.75">
      <c r="A21" s="79" t="s">
        <v>14</v>
      </c>
      <c r="B21" s="80"/>
      <c r="C21" s="80"/>
      <c r="D21" s="80"/>
      <c r="E21" s="8" t="s">
        <v>1</v>
      </c>
      <c r="F21" s="4"/>
      <c r="G21" s="5"/>
    </row>
    <row r="22" spans="1:7" ht="12.75">
      <c r="A22" s="81"/>
      <c r="B22" s="82"/>
      <c r="C22" s="82"/>
      <c r="D22" s="82"/>
      <c r="E22" s="10" t="s">
        <v>2</v>
      </c>
      <c r="F22" s="16"/>
      <c r="G22" s="17"/>
    </row>
    <row r="23" spans="1:7" ht="12.75">
      <c r="A23" s="81" t="s">
        <v>15</v>
      </c>
      <c r="B23" s="82"/>
      <c r="C23" s="82"/>
      <c r="D23" s="82"/>
      <c r="E23" s="10" t="s">
        <v>1</v>
      </c>
      <c r="F23" s="16"/>
      <c r="G23" s="17"/>
    </row>
    <row r="24" spans="1:7" ht="13.5" thickBot="1">
      <c r="A24" s="83"/>
      <c r="B24" s="84"/>
      <c r="C24" s="84"/>
      <c r="D24" s="84"/>
      <c r="E24" s="12" t="s">
        <v>2</v>
      </c>
      <c r="F24" s="2"/>
      <c r="G24" s="3"/>
    </row>
    <row r="25" spans="1:5" s="35" customFormat="1" ht="6" customHeight="1" thickBot="1">
      <c r="A25" s="34"/>
      <c r="B25" s="34"/>
      <c r="C25" s="34"/>
      <c r="D25" s="34"/>
      <c r="E25" s="13"/>
    </row>
    <row r="26" spans="1:7" ht="12.75">
      <c r="A26" s="91" t="s">
        <v>16</v>
      </c>
      <c r="B26" s="92"/>
      <c r="C26" s="92"/>
      <c r="D26" s="92"/>
      <c r="E26" s="8" t="s">
        <v>1</v>
      </c>
      <c r="F26" s="4"/>
      <c r="G26" s="5"/>
    </row>
    <row r="27" spans="1:7" ht="12.75">
      <c r="A27" s="93"/>
      <c r="B27" s="94"/>
      <c r="C27" s="94"/>
      <c r="D27" s="94"/>
      <c r="E27" s="10" t="s">
        <v>2</v>
      </c>
      <c r="F27" s="16"/>
      <c r="G27" s="17"/>
    </row>
    <row r="28" spans="1:7" ht="12.75">
      <c r="A28" s="81" t="s">
        <v>17</v>
      </c>
      <c r="B28" s="82"/>
      <c r="C28" s="82"/>
      <c r="D28" s="82"/>
      <c r="E28" s="10" t="s">
        <v>1</v>
      </c>
      <c r="F28" s="16"/>
      <c r="G28" s="17"/>
    </row>
    <row r="29" spans="1:7" ht="13.5" thickBot="1">
      <c r="A29" s="83"/>
      <c r="B29" s="84"/>
      <c r="C29" s="84"/>
      <c r="D29" s="84"/>
      <c r="E29" s="12" t="s">
        <v>2</v>
      </c>
      <c r="F29" s="2"/>
      <c r="G29" s="3"/>
    </row>
    <row r="30" spans="1:5" s="35" customFormat="1" ht="6" customHeight="1" thickBot="1">
      <c r="A30" s="34"/>
      <c r="B30" s="34"/>
      <c r="C30" s="34"/>
      <c r="D30" s="34"/>
      <c r="E30" s="13"/>
    </row>
    <row r="31" spans="1:7" ht="12.75">
      <c r="A31" s="79" t="s">
        <v>18</v>
      </c>
      <c r="B31" s="80"/>
      <c r="C31" s="80"/>
      <c r="D31" s="80"/>
      <c r="E31" s="8" t="s">
        <v>1</v>
      </c>
      <c r="F31" s="4"/>
      <c r="G31" s="5"/>
    </row>
    <row r="32" spans="1:7" ht="12.75">
      <c r="A32" s="81"/>
      <c r="B32" s="82"/>
      <c r="C32" s="82"/>
      <c r="D32" s="82"/>
      <c r="E32" s="10" t="s">
        <v>2</v>
      </c>
      <c r="F32" s="16"/>
      <c r="G32" s="17"/>
    </row>
    <row r="33" spans="1:7" ht="12.75">
      <c r="A33" s="81" t="s">
        <v>19</v>
      </c>
      <c r="B33" s="82"/>
      <c r="C33" s="82"/>
      <c r="D33" s="82"/>
      <c r="E33" s="10" t="s">
        <v>1</v>
      </c>
      <c r="F33" s="16"/>
      <c r="G33" s="17"/>
    </row>
    <row r="34" spans="1:7" ht="13.5" thickBot="1">
      <c r="A34" s="83"/>
      <c r="B34" s="84"/>
      <c r="C34" s="84"/>
      <c r="D34" s="84"/>
      <c r="E34" s="12" t="s">
        <v>2</v>
      </c>
      <c r="F34" s="2"/>
      <c r="G34" s="3"/>
    </row>
    <row r="35" spans="1:5" s="35" customFormat="1" ht="6" customHeight="1" thickBot="1">
      <c r="A35" s="34"/>
      <c r="B35" s="34"/>
      <c r="C35" s="34"/>
      <c r="D35" s="34"/>
      <c r="E35" s="13"/>
    </row>
    <row r="36" spans="1:7" ht="12.75">
      <c r="A36" s="79" t="s">
        <v>21</v>
      </c>
      <c r="B36" s="80"/>
      <c r="C36" s="80"/>
      <c r="D36" s="80"/>
      <c r="E36" s="8" t="s">
        <v>1</v>
      </c>
      <c r="F36" s="4"/>
      <c r="G36" s="5"/>
    </row>
    <row r="37" spans="1:7" ht="12.75">
      <c r="A37" s="81"/>
      <c r="B37" s="82"/>
      <c r="C37" s="82"/>
      <c r="D37" s="82"/>
      <c r="E37" s="10" t="s">
        <v>2</v>
      </c>
      <c r="F37" s="16"/>
      <c r="G37" s="17"/>
    </row>
    <row r="38" spans="1:7" ht="12.75">
      <c r="A38" s="81" t="s">
        <v>22</v>
      </c>
      <c r="B38" s="82"/>
      <c r="C38" s="82"/>
      <c r="D38" s="82"/>
      <c r="E38" s="10" t="s">
        <v>1</v>
      </c>
      <c r="F38" s="16"/>
      <c r="G38" s="17"/>
    </row>
    <row r="39" spans="1:7" ht="13.5" thickBot="1">
      <c r="A39" s="83"/>
      <c r="B39" s="84"/>
      <c r="C39" s="84"/>
      <c r="D39" s="84"/>
      <c r="E39" s="12" t="s">
        <v>2</v>
      </c>
      <c r="F39" s="2"/>
      <c r="G39" s="3"/>
    </row>
    <row r="40" spans="1:5" s="35" customFormat="1" ht="6" customHeight="1" thickBot="1">
      <c r="A40" s="34"/>
      <c r="B40" s="34"/>
      <c r="C40" s="34"/>
      <c r="D40" s="34"/>
      <c r="E40" s="13"/>
    </row>
    <row r="41" spans="1:7" ht="12.75">
      <c r="A41" s="79" t="s">
        <v>23</v>
      </c>
      <c r="B41" s="80"/>
      <c r="C41" s="80"/>
      <c r="D41" s="80"/>
      <c r="E41" s="8" t="s">
        <v>1</v>
      </c>
      <c r="F41" s="4"/>
      <c r="G41" s="5"/>
    </row>
    <row r="42" spans="1:7" ht="12.75">
      <c r="A42" s="81"/>
      <c r="B42" s="82"/>
      <c r="C42" s="82"/>
      <c r="D42" s="82"/>
      <c r="E42" s="10" t="s">
        <v>2</v>
      </c>
      <c r="F42" s="16"/>
      <c r="G42" s="17"/>
    </row>
    <row r="43" spans="1:7" ht="12.75">
      <c r="A43" s="81" t="s">
        <v>24</v>
      </c>
      <c r="B43" s="82"/>
      <c r="C43" s="82"/>
      <c r="D43" s="82"/>
      <c r="E43" s="10" t="s">
        <v>1</v>
      </c>
      <c r="F43" s="16"/>
      <c r="G43" s="17"/>
    </row>
    <row r="44" spans="1:7" ht="13.5" thickBot="1">
      <c r="A44" s="83"/>
      <c r="B44" s="84"/>
      <c r="C44" s="84"/>
      <c r="D44" s="84"/>
      <c r="E44" s="12" t="s">
        <v>2</v>
      </c>
      <c r="F44" s="2"/>
      <c r="G44" s="3"/>
    </row>
    <row r="45" spans="1:5" s="35" customFormat="1" ht="6" customHeight="1" thickBot="1">
      <c r="A45" s="34"/>
      <c r="B45" s="34"/>
      <c r="C45" s="34"/>
      <c r="D45" s="34"/>
      <c r="E45" s="13"/>
    </row>
    <row r="46" spans="1:7" ht="12.75">
      <c r="A46" s="79" t="s">
        <v>25</v>
      </c>
      <c r="B46" s="80"/>
      <c r="C46" s="80"/>
      <c r="D46" s="80"/>
      <c r="E46" s="8" t="s">
        <v>1</v>
      </c>
      <c r="F46" s="4"/>
      <c r="G46" s="5"/>
    </row>
    <row r="47" spans="1:7" ht="12.75">
      <c r="A47" s="81"/>
      <c r="B47" s="82"/>
      <c r="C47" s="82"/>
      <c r="D47" s="82"/>
      <c r="E47" s="10" t="s">
        <v>2</v>
      </c>
      <c r="F47" s="16"/>
      <c r="G47" s="17"/>
    </row>
    <row r="48" spans="1:7" ht="12.75">
      <c r="A48" s="81" t="s">
        <v>26</v>
      </c>
      <c r="B48" s="82"/>
      <c r="C48" s="82"/>
      <c r="D48" s="82"/>
      <c r="E48" s="10" t="s">
        <v>1</v>
      </c>
      <c r="F48" s="16"/>
      <c r="G48" s="17"/>
    </row>
    <row r="49" spans="1:7" ht="13.5" thickBot="1">
      <c r="A49" s="83"/>
      <c r="B49" s="84"/>
      <c r="C49" s="84"/>
      <c r="D49" s="84"/>
      <c r="E49" s="12" t="s">
        <v>2</v>
      </c>
      <c r="F49" s="2"/>
      <c r="G49" s="3"/>
    </row>
  </sheetData>
  <sheetProtection/>
  <mergeCells count="17">
    <mergeCell ref="L4:O4"/>
    <mergeCell ref="A46:D47"/>
    <mergeCell ref="A48:D49"/>
    <mergeCell ref="A36:D37"/>
    <mergeCell ref="A38:D39"/>
    <mergeCell ref="A41:D42"/>
    <mergeCell ref="A43:D44"/>
    <mergeCell ref="I4:J4"/>
    <mergeCell ref="A1:G1"/>
    <mergeCell ref="A31:D32"/>
    <mergeCell ref="A33:D34"/>
    <mergeCell ref="A28:D29"/>
    <mergeCell ref="A20:D20"/>
    <mergeCell ref="C4:G4"/>
    <mergeCell ref="A21:D22"/>
    <mergeCell ref="A23:D24"/>
    <mergeCell ref="A26:D27"/>
  </mergeCells>
  <printOptions/>
  <pageMargins left="0.4" right="0.62" top="0.65" bottom="1" header="0.42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1.8515625" style="0" customWidth="1"/>
    <col min="7" max="7" width="9.140625" style="18" customWidth="1"/>
    <col min="8" max="8" width="3.57421875" style="0" customWidth="1"/>
    <col min="9" max="9" width="8.7109375" style="77" customWidth="1"/>
    <col min="10" max="11" width="8.7109375" style="35" customWidth="1"/>
    <col min="12" max="12" width="8.7109375" style="0" customWidth="1"/>
  </cols>
  <sheetData>
    <row r="1" spans="1:12" ht="15" customHeight="1">
      <c r="A1" s="78" t="s">
        <v>33</v>
      </c>
      <c r="B1" s="78"/>
      <c r="C1" s="78"/>
      <c r="D1" s="78"/>
      <c r="E1" s="78"/>
      <c r="F1" s="78"/>
      <c r="G1" s="78"/>
      <c r="H1" s="99" t="s">
        <v>13</v>
      </c>
      <c r="I1" s="99"/>
      <c r="J1" s="99"/>
      <c r="K1" s="99"/>
      <c r="L1" s="99"/>
    </row>
    <row r="2" spans="8:12" ht="12.75">
      <c r="H2" s="99"/>
      <c r="I2" s="99"/>
      <c r="J2" s="99"/>
      <c r="K2" s="99"/>
      <c r="L2" s="99"/>
    </row>
    <row r="3" spans="8:12" ht="13.5" thickBot="1">
      <c r="H3" s="99"/>
      <c r="I3" s="99"/>
      <c r="J3" s="99"/>
      <c r="K3" s="99"/>
      <c r="L3" s="99"/>
    </row>
    <row r="4" spans="1:16" ht="12.75">
      <c r="A4" s="6" t="s">
        <v>37</v>
      </c>
      <c r="C4" s="96" t="s">
        <v>7</v>
      </c>
      <c r="D4" s="97"/>
      <c r="E4" s="97"/>
      <c r="F4" s="97"/>
      <c r="G4" s="98"/>
      <c r="H4" s="50"/>
      <c r="I4" s="85" t="s">
        <v>36</v>
      </c>
      <c r="J4" s="95"/>
      <c r="K4" s="38"/>
      <c r="L4" s="50"/>
      <c r="M4" s="39" t="s">
        <v>34</v>
      </c>
      <c r="N4" s="39" t="s">
        <v>34</v>
      </c>
      <c r="O4" s="39" t="s">
        <v>34</v>
      </c>
      <c r="P4" s="39" t="s">
        <v>34</v>
      </c>
    </row>
    <row r="5" spans="2:16" ht="13.5" thickBot="1">
      <c r="B5" s="18"/>
      <c r="C5" s="19" t="s">
        <v>27</v>
      </c>
      <c r="D5" s="19" t="s">
        <v>28</v>
      </c>
      <c r="E5" s="19" t="s">
        <v>29</v>
      </c>
      <c r="F5" s="19" t="s">
        <v>30</v>
      </c>
      <c r="G5" s="19" t="s">
        <v>31</v>
      </c>
      <c r="I5" s="74" t="s">
        <v>30</v>
      </c>
      <c r="J5" s="41" t="s">
        <v>31</v>
      </c>
      <c r="K5"/>
      <c r="M5" s="40" t="s">
        <v>28</v>
      </c>
      <c r="N5" s="25" t="s">
        <v>29</v>
      </c>
      <c r="O5" s="25" t="s">
        <v>30</v>
      </c>
      <c r="P5" s="41" t="s">
        <v>31</v>
      </c>
    </row>
    <row r="6" spans="1:16" ht="12.75" customHeight="1">
      <c r="A6" s="7" t="s">
        <v>3</v>
      </c>
      <c r="B6" s="20" t="s">
        <v>0</v>
      </c>
      <c r="C6" s="73">
        <v>365</v>
      </c>
      <c r="D6" s="73">
        <v>461</v>
      </c>
      <c r="E6" s="73">
        <v>484</v>
      </c>
      <c r="F6" s="73">
        <v>351</v>
      </c>
      <c r="G6" s="22">
        <f>F6</f>
        <v>351</v>
      </c>
      <c r="I6" s="71">
        <f aca="true" t="shared" si="0" ref="I6:J8">+(E6+F6)/2</f>
        <v>417.5</v>
      </c>
      <c r="J6" s="22">
        <f t="shared" si="0"/>
        <v>351</v>
      </c>
      <c r="K6"/>
      <c r="M6" s="42"/>
      <c r="N6" s="42"/>
      <c r="O6" s="42"/>
      <c r="P6" s="42"/>
    </row>
    <row r="7" spans="1:16" ht="12.75">
      <c r="A7" s="9" t="s">
        <v>8</v>
      </c>
      <c r="B7" s="23" t="s">
        <v>1</v>
      </c>
      <c r="C7" s="72">
        <v>4699</v>
      </c>
      <c r="D7" s="72">
        <v>5073</v>
      </c>
      <c r="E7" s="72">
        <v>5204</v>
      </c>
      <c r="F7" s="72">
        <v>5820</v>
      </c>
      <c r="G7" s="33">
        <f>(SUM(D7:F7)/SUM('Headcount Enrollments'!D7:F7))*'Headcount Enrollments'!G7</f>
        <v>5676.820017182131</v>
      </c>
      <c r="I7" s="67">
        <f t="shared" si="0"/>
        <v>5512</v>
      </c>
      <c r="J7" s="33">
        <f t="shared" si="0"/>
        <v>5748.410008591065</v>
      </c>
      <c r="K7"/>
      <c r="M7" s="42"/>
      <c r="N7" s="42"/>
      <c r="O7" s="42"/>
      <c r="P7" s="42"/>
    </row>
    <row r="8" spans="1:16" ht="13.5" thickBot="1">
      <c r="A8" s="9" t="s">
        <v>9</v>
      </c>
      <c r="B8" s="23" t="s">
        <v>2</v>
      </c>
      <c r="C8" s="72">
        <v>4190</v>
      </c>
      <c r="D8" s="72">
        <v>4915</v>
      </c>
      <c r="E8" s="72">
        <v>5097</v>
      </c>
      <c r="F8" s="72">
        <v>4859</v>
      </c>
      <c r="G8" s="33">
        <f>(SUM(D8:F8)/SUM('Headcount Enrollments'!D8:F8))*'Headcount Enrollments'!G8</f>
        <v>5340.126908396946</v>
      </c>
      <c r="I8" s="67">
        <f t="shared" si="0"/>
        <v>4978</v>
      </c>
      <c r="J8" s="33">
        <f t="shared" si="0"/>
        <v>5099.563454198473</v>
      </c>
      <c r="K8"/>
      <c r="M8" s="42"/>
      <c r="N8" s="42"/>
      <c r="O8" s="42"/>
      <c r="P8" s="42"/>
    </row>
    <row r="9" spans="1:16" ht="13.5" thickBot="1">
      <c r="A9" s="11"/>
      <c r="B9" s="25" t="s">
        <v>5</v>
      </c>
      <c r="C9" s="26">
        <f>SUM(C6:C8)</f>
        <v>9254</v>
      </c>
      <c r="D9" s="26">
        <f>SUM(D6:D8)</f>
        <v>10449</v>
      </c>
      <c r="E9" s="26">
        <f>SUM(E6:E8)</f>
        <v>10785</v>
      </c>
      <c r="F9" s="26">
        <f>SUM(F6:F8)</f>
        <v>11030</v>
      </c>
      <c r="G9" s="27">
        <f>SUM(G6:G8)</f>
        <v>11367.946925579077</v>
      </c>
      <c r="I9" s="68">
        <f>SUM(I6:I8)</f>
        <v>10907.5</v>
      </c>
      <c r="J9" s="27">
        <f>SUM(J6:J8)</f>
        <v>11198.973462789538</v>
      </c>
      <c r="K9"/>
      <c r="M9" s="43">
        <v>302</v>
      </c>
      <c r="N9" s="43">
        <v>302</v>
      </c>
      <c r="O9" s="43">
        <v>302</v>
      </c>
      <c r="P9" s="43">
        <v>302</v>
      </c>
    </row>
    <row r="10" spans="1:16" ht="13.5" thickBot="1">
      <c r="A10" s="6"/>
      <c r="B10" s="31"/>
      <c r="C10" s="32"/>
      <c r="D10" s="32"/>
      <c r="E10" s="32"/>
      <c r="F10" s="32"/>
      <c r="G10" s="32"/>
      <c r="I10" s="75"/>
      <c r="J10" s="14"/>
      <c r="K10" s="14"/>
      <c r="M10" s="42"/>
      <c r="N10" s="42"/>
      <c r="O10" s="42"/>
      <c r="P10" s="42"/>
    </row>
    <row r="11" spans="1:16" ht="12.75">
      <c r="A11" s="7" t="s">
        <v>3</v>
      </c>
      <c r="B11" s="20" t="s">
        <v>0</v>
      </c>
      <c r="C11" s="73">
        <v>36</v>
      </c>
      <c r="D11" s="73">
        <v>30</v>
      </c>
      <c r="E11" s="73">
        <v>51</v>
      </c>
      <c r="F11" s="73">
        <v>33</v>
      </c>
      <c r="G11" s="22">
        <f>F11</f>
        <v>33</v>
      </c>
      <c r="I11" s="71">
        <f aca="true" t="shared" si="1" ref="I11:J13">+(E11+F11)/2</f>
        <v>42</v>
      </c>
      <c r="J11" s="22">
        <f t="shared" si="1"/>
        <v>33</v>
      </c>
      <c r="K11" s="14"/>
      <c r="M11" s="42"/>
      <c r="N11" s="42"/>
      <c r="O11" s="42"/>
      <c r="P11" s="42"/>
    </row>
    <row r="12" spans="1:16" ht="12.75">
      <c r="A12" s="9" t="s">
        <v>10</v>
      </c>
      <c r="B12" s="23" t="s">
        <v>1</v>
      </c>
      <c r="C12" s="72">
        <v>498</v>
      </c>
      <c r="D12" s="72">
        <v>399</v>
      </c>
      <c r="E12" s="72">
        <v>437</v>
      </c>
      <c r="F12" s="72">
        <v>528</v>
      </c>
      <c r="G12" s="33">
        <f>(SUM(D12:F12)/SUM('Headcount Enrollments'!D7:F7))*'Headcount Enrollments'!G7</f>
        <v>481.03264604811</v>
      </c>
      <c r="I12" s="67">
        <f t="shared" si="1"/>
        <v>482.5</v>
      </c>
      <c r="J12" s="33">
        <f t="shared" si="1"/>
        <v>504.516323024055</v>
      </c>
      <c r="K12" s="14"/>
      <c r="M12" s="42"/>
      <c r="N12" s="42"/>
      <c r="O12" s="42"/>
      <c r="P12" s="42"/>
    </row>
    <row r="13" spans="1:16" ht="13.5" thickBot="1">
      <c r="A13" s="9" t="s">
        <v>9</v>
      </c>
      <c r="B13" s="23" t="s">
        <v>2</v>
      </c>
      <c r="C13" s="72">
        <v>364</v>
      </c>
      <c r="D13" s="72">
        <v>483</v>
      </c>
      <c r="E13" s="72">
        <v>629</v>
      </c>
      <c r="F13" s="72">
        <v>385</v>
      </c>
      <c r="G13" s="33">
        <f>(SUM(D13:F13)/SUM('Headcount Enrollments'!D8:F8))*'Headcount Enrollments'!G8</f>
        <v>537.567748091603</v>
      </c>
      <c r="I13" s="67">
        <f t="shared" si="1"/>
        <v>507</v>
      </c>
      <c r="J13" s="33">
        <f t="shared" si="1"/>
        <v>461.2838740458015</v>
      </c>
      <c r="K13"/>
      <c r="M13" s="42"/>
      <c r="N13" s="42"/>
      <c r="O13" s="42"/>
      <c r="P13" s="42"/>
    </row>
    <row r="14" spans="1:16" ht="13.5" thickBot="1">
      <c r="A14" s="11"/>
      <c r="B14" s="25" t="s">
        <v>5</v>
      </c>
      <c r="C14" s="26">
        <f>SUM(C11:C13)</f>
        <v>898</v>
      </c>
      <c r="D14" s="26">
        <f>SUM(D11:D13)</f>
        <v>912</v>
      </c>
      <c r="E14" s="26">
        <f>SUM(E11:E13)</f>
        <v>1117</v>
      </c>
      <c r="F14" s="26">
        <f>SUM(F11:F13)</f>
        <v>946</v>
      </c>
      <c r="G14" s="27">
        <f>SUM(G11:G13)</f>
        <v>1051.600394139713</v>
      </c>
      <c r="I14" s="68">
        <f>SUM(I11:I13)</f>
        <v>1031.5</v>
      </c>
      <c r="J14" s="27">
        <f>SUM(J11:J13)</f>
        <v>998.8001970698565</v>
      </c>
      <c r="K14"/>
      <c r="M14" s="43">
        <v>265</v>
      </c>
      <c r="N14" s="43">
        <v>265</v>
      </c>
      <c r="O14" s="43">
        <v>265</v>
      </c>
      <c r="P14" s="43">
        <v>265</v>
      </c>
    </row>
    <row r="15" spans="1:16" ht="13.5" thickBot="1">
      <c r="A15" s="13"/>
      <c r="B15" s="28"/>
      <c r="C15" s="29"/>
      <c r="D15" s="29"/>
      <c r="E15" s="29"/>
      <c r="F15" s="29"/>
      <c r="G15" s="30"/>
      <c r="I15" s="76"/>
      <c r="J15"/>
      <c r="K15"/>
      <c r="M15" s="42"/>
      <c r="N15" s="42"/>
      <c r="O15" s="42"/>
      <c r="P15" s="42"/>
    </row>
    <row r="16" spans="1:16" ht="12.75">
      <c r="A16" s="7" t="s">
        <v>3</v>
      </c>
      <c r="B16" s="20" t="s">
        <v>0</v>
      </c>
      <c r="C16" s="73">
        <v>215</v>
      </c>
      <c r="D16" s="73">
        <v>259</v>
      </c>
      <c r="E16" s="73">
        <v>320</v>
      </c>
      <c r="F16" s="73">
        <v>274</v>
      </c>
      <c r="G16" s="22">
        <f>F16</f>
        <v>274</v>
      </c>
      <c r="I16" s="71">
        <f aca="true" t="shared" si="2" ref="I16:J18">+(E16+F16)/2</f>
        <v>297</v>
      </c>
      <c r="J16" s="22">
        <f t="shared" si="2"/>
        <v>274</v>
      </c>
      <c r="K16"/>
      <c r="M16" s="42"/>
      <c r="N16" s="42"/>
      <c r="O16" s="42"/>
      <c r="P16" s="42"/>
    </row>
    <row r="17" spans="1:16" ht="12.75">
      <c r="A17" s="9" t="s">
        <v>11</v>
      </c>
      <c r="B17" s="23" t="s">
        <v>1</v>
      </c>
      <c r="C17" s="72">
        <v>6097</v>
      </c>
      <c r="D17" s="72">
        <v>6126</v>
      </c>
      <c r="E17" s="72">
        <v>6136</v>
      </c>
      <c r="F17" s="72">
        <v>6307</v>
      </c>
      <c r="G17" s="33">
        <f>(SUM(D17:F17)/SUM('Headcount Enrollments'!D7:F7))*'Headcount Enrollments'!G7</f>
        <v>6548.60352233677</v>
      </c>
      <c r="I17" s="67">
        <f t="shared" si="2"/>
        <v>6221.5</v>
      </c>
      <c r="J17" s="33">
        <f t="shared" si="2"/>
        <v>6427.8017611683845</v>
      </c>
      <c r="K17"/>
      <c r="M17" s="42"/>
      <c r="N17" s="42"/>
      <c r="O17" s="42"/>
      <c r="P17" s="42"/>
    </row>
    <row r="18" spans="1:16" ht="13.5" thickBot="1">
      <c r="A18" s="9" t="s">
        <v>8</v>
      </c>
      <c r="B18" s="23" t="s">
        <v>2</v>
      </c>
      <c r="C18" s="72">
        <v>5257</v>
      </c>
      <c r="D18" s="72">
        <v>4625</v>
      </c>
      <c r="E18" s="72">
        <v>5334</v>
      </c>
      <c r="F18" s="72">
        <v>4890</v>
      </c>
      <c r="G18" s="33">
        <f>(SUM(D18:F18)/SUM('Headcount Enrollments'!D8:F8))*'Headcount Enrollments'!G8</f>
        <v>5332.226781170483</v>
      </c>
      <c r="I18" s="67">
        <f t="shared" si="2"/>
        <v>5112</v>
      </c>
      <c r="J18" s="33">
        <f t="shared" si="2"/>
        <v>5111.113390585242</v>
      </c>
      <c r="K18"/>
      <c r="M18" s="42"/>
      <c r="N18" s="42"/>
      <c r="O18" s="42"/>
      <c r="P18" s="42"/>
    </row>
    <row r="19" spans="1:16" ht="13.5" thickBot="1">
      <c r="A19" s="11"/>
      <c r="B19" s="25" t="s">
        <v>5</v>
      </c>
      <c r="C19" s="26">
        <f>SUM(C16:C18)</f>
        <v>11569</v>
      </c>
      <c r="D19" s="26">
        <f>SUM(D16:D18)</f>
        <v>11010</v>
      </c>
      <c r="E19" s="26">
        <f>SUM(E16:E18)</f>
        <v>11790</v>
      </c>
      <c r="F19" s="26">
        <f>SUM(F16:F18)</f>
        <v>11471</v>
      </c>
      <c r="G19" s="27">
        <f>SUM(G16:G18)</f>
        <v>12154.830303507253</v>
      </c>
      <c r="I19" s="68">
        <f>SUM(I16:I18)</f>
        <v>11630.5</v>
      </c>
      <c r="J19" s="27">
        <f>SUM(J16:J18)</f>
        <v>11812.915151753627</v>
      </c>
      <c r="K19"/>
      <c r="M19" s="43">
        <v>156</v>
      </c>
      <c r="N19" s="43">
        <v>156</v>
      </c>
      <c r="O19" s="43">
        <v>156</v>
      </c>
      <c r="P19" s="43">
        <v>156</v>
      </c>
    </row>
    <row r="20" spans="1:16" ht="13.5" thickBot="1">
      <c r="A20" s="13"/>
      <c r="B20" s="28"/>
      <c r="C20" s="29"/>
      <c r="D20" s="29"/>
      <c r="E20" s="29"/>
      <c r="F20" s="29"/>
      <c r="G20" s="30"/>
      <c r="I20" s="76"/>
      <c r="J20"/>
      <c r="K20"/>
      <c r="M20" s="42"/>
      <c r="N20" s="42"/>
      <c r="O20" s="42"/>
      <c r="P20" s="42"/>
    </row>
    <row r="21" spans="1:16" ht="12.75">
      <c r="A21" s="7" t="s">
        <v>12</v>
      </c>
      <c r="B21" s="20" t="s">
        <v>0</v>
      </c>
      <c r="C21" s="73">
        <v>318</v>
      </c>
      <c r="D21" s="73">
        <v>568</v>
      </c>
      <c r="E21" s="73">
        <v>371</v>
      </c>
      <c r="F21" s="73">
        <v>566</v>
      </c>
      <c r="G21" s="22">
        <f>F21</f>
        <v>566</v>
      </c>
      <c r="I21" s="71">
        <f aca="true" t="shared" si="3" ref="I21:J23">+(E21+F21)/2</f>
        <v>468.5</v>
      </c>
      <c r="J21" s="22">
        <f t="shared" si="3"/>
        <v>566</v>
      </c>
      <c r="K21"/>
      <c r="M21" s="42"/>
      <c r="N21" s="42"/>
      <c r="O21" s="42"/>
      <c r="P21" s="42"/>
    </row>
    <row r="22" spans="1:16" ht="12.75">
      <c r="A22" s="9"/>
      <c r="B22" s="23" t="s">
        <v>1</v>
      </c>
      <c r="C22" s="72">
        <v>960</v>
      </c>
      <c r="D22" s="72">
        <v>536</v>
      </c>
      <c r="E22" s="72">
        <v>809</v>
      </c>
      <c r="F22" s="72">
        <v>872</v>
      </c>
      <c r="G22" s="33">
        <f>(SUM(D22:F22)/SUM('Headcount Enrollments'!D12:F12))*'Headcount Enrollments'!G12</f>
        <v>1099.5963855421687</v>
      </c>
      <c r="I22" s="67">
        <f t="shared" si="3"/>
        <v>840.5</v>
      </c>
      <c r="J22" s="33">
        <f t="shared" si="3"/>
        <v>985.7981927710844</v>
      </c>
      <c r="K22"/>
      <c r="M22" s="42"/>
      <c r="N22" s="42"/>
      <c r="O22" s="42"/>
      <c r="P22" s="42"/>
    </row>
    <row r="23" spans="1:16" ht="13.5" thickBot="1">
      <c r="A23" s="9"/>
      <c r="B23" s="23" t="s">
        <v>2</v>
      </c>
      <c r="C23" s="72">
        <v>934</v>
      </c>
      <c r="D23" s="72">
        <v>542</v>
      </c>
      <c r="E23" s="72">
        <v>771</v>
      </c>
      <c r="F23" s="72">
        <v>875</v>
      </c>
      <c r="G23" s="33">
        <f>(SUM(D23:F23)/SUM('Headcount Enrollments'!D13:F13))*'Headcount Enrollments'!G13</f>
        <v>1169.60162601626</v>
      </c>
      <c r="I23" s="67">
        <f t="shared" si="3"/>
        <v>823</v>
      </c>
      <c r="J23" s="33">
        <f t="shared" si="3"/>
        <v>1022.30081300813</v>
      </c>
      <c r="K23"/>
      <c r="M23" s="42"/>
      <c r="N23" s="42"/>
      <c r="O23" s="42"/>
      <c r="P23" s="42"/>
    </row>
    <row r="24" spans="1:16" ht="13.5" thickBot="1">
      <c r="A24" s="11"/>
      <c r="B24" s="25" t="s">
        <v>5</v>
      </c>
      <c r="C24" s="26">
        <f>SUM(C21:C23)</f>
        <v>2212</v>
      </c>
      <c r="D24" s="26">
        <f>SUM(D21:D23)</f>
        <v>1646</v>
      </c>
      <c r="E24" s="26">
        <f>SUM(E21:E23)</f>
        <v>1951</v>
      </c>
      <c r="F24" s="26">
        <f>SUM(F21:F23)</f>
        <v>2313</v>
      </c>
      <c r="G24" s="27">
        <f>SUM(G21:G23)</f>
        <v>2835.198011558429</v>
      </c>
      <c r="I24" s="68">
        <f>SUM(I21:I23)</f>
        <v>2132</v>
      </c>
      <c r="J24" s="27">
        <f>SUM(J21:J23)</f>
        <v>2574.099005779214</v>
      </c>
      <c r="K24"/>
      <c r="M24" s="43">
        <v>798</v>
      </c>
      <c r="N24" s="43">
        <v>798</v>
      </c>
      <c r="O24" s="43">
        <v>798</v>
      </c>
      <c r="P24" s="43">
        <v>798</v>
      </c>
    </row>
    <row r="25" spans="1:11" ht="13.5" thickBot="1">
      <c r="A25" s="6"/>
      <c r="B25" s="31"/>
      <c r="C25" s="32"/>
      <c r="D25" s="32"/>
      <c r="E25" s="32"/>
      <c r="F25" s="32"/>
      <c r="G25" s="32"/>
      <c r="I25" s="76"/>
      <c r="J25"/>
      <c r="K25"/>
    </row>
    <row r="26" spans="1:11" ht="12.75">
      <c r="A26" s="7" t="s">
        <v>5</v>
      </c>
      <c r="B26" s="20" t="s">
        <v>0</v>
      </c>
      <c r="C26" s="21">
        <f aca="true" t="shared" si="4" ref="C26:G28">C6+C11+C16+C21</f>
        <v>934</v>
      </c>
      <c r="D26" s="21">
        <f t="shared" si="4"/>
        <v>1318</v>
      </c>
      <c r="E26" s="21">
        <f t="shared" si="4"/>
        <v>1226</v>
      </c>
      <c r="F26" s="21">
        <f t="shared" si="4"/>
        <v>1224</v>
      </c>
      <c r="G26" s="22">
        <f t="shared" si="4"/>
        <v>1224</v>
      </c>
      <c r="I26" s="71">
        <f aca="true" t="shared" si="5" ref="I26:J28">+(E26+F26)/2</f>
        <v>1225</v>
      </c>
      <c r="J26" s="22">
        <f t="shared" si="5"/>
        <v>1224</v>
      </c>
      <c r="K26"/>
    </row>
    <row r="27" spans="1:11" ht="12.75">
      <c r="A27" s="9"/>
      <c r="B27" s="23" t="s">
        <v>1</v>
      </c>
      <c r="C27" s="24">
        <f t="shared" si="4"/>
        <v>12254</v>
      </c>
      <c r="D27" s="24">
        <f t="shared" si="4"/>
        <v>12134</v>
      </c>
      <c r="E27" s="24">
        <f t="shared" si="4"/>
        <v>12586</v>
      </c>
      <c r="F27" s="46">
        <f t="shared" si="4"/>
        <v>13527</v>
      </c>
      <c r="G27" s="33">
        <f t="shared" si="4"/>
        <v>13806.05257110918</v>
      </c>
      <c r="I27" s="67">
        <f t="shared" si="5"/>
        <v>13056.5</v>
      </c>
      <c r="J27" s="33">
        <f t="shared" si="5"/>
        <v>13666.52628555459</v>
      </c>
      <c r="K27"/>
    </row>
    <row r="28" spans="1:11" ht="12.75">
      <c r="A28" s="9"/>
      <c r="B28" s="23" t="s">
        <v>2</v>
      </c>
      <c r="C28" s="24">
        <f t="shared" si="4"/>
        <v>10745</v>
      </c>
      <c r="D28" s="24">
        <f t="shared" si="4"/>
        <v>10565</v>
      </c>
      <c r="E28" s="24">
        <f t="shared" si="4"/>
        <v>11831</v>
      </c>
      <c r="F28" s="62">
        <f t="shared" si="4"/>
        <v>11009</v>
      </c>
      <c r="G28" s="33">
        <f>G8+G13+G18+G23</f>
        <v>12379.523063675291</v>
      </c>
      <c r="I28" s="67">
        <f t="shared" si="5"/>
        <v>11420</v>
      </c>
      <c r="J28" s="33">
        <f t="shared" si="5"/>
        <v>11694.261531837645</v>
      </c>
      <c r="K28"/>
    </row>
    <row r="29" spans="1:11" ht="13.5" thickBot="1">
      <c r="A29" s="11"/>
      <c r="B29" s="25" t="s">
        <v>5</v>
      </c>
      <c r="C29" s="26">
        <f>SUM(C26:C28)</f>
        <v>23933</v>
      </c>
      <c r="D29" s="26">
        <f>SUM(D26:D28)</f>
        <v>24017</v>
      </c>
      <c r="E29" s="26">
        <f>SUM(E26:E28)</f>
        <v>25643</v>
      </c>
      <c r="F29" s="26">
        <f>SUM(F26:F28)</f>
        <v>25760</v>
      </c>
      <c r="G29" s="27">
        <f>SUM(G26:G28)</f>
        <v>27409.575634784473</v>
      </c>
      <c r="I29" s="68">
        <f>SUM(I26:I28)</f>
        <v>25701.5</v>
      </c>
      <c r="J29" s="27">
        <f>SUM(J26:J28)</f>
        <v>26584.787817392236</v>
      </c>
      <c r="K29"/>
    </row>
  </sheetData>
  <sheetProtection/>
  <mergeCells count="4">
    <mergeCell ref="C4:G4"/>
    <mergeCell ref="A1:G1"/>
    <mergeCell ref="H1:L3"/>
    <mergeCell ref="I4:J4"/>
  </mergeCells>
  <printOptions/>
  <pageMargins left="0.42" right="0.39" top="0.74" bottom="1" header="0.4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State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wgschnei</dc:creator>
  <cp:keywords/>
  <dc:description/>
  <cp:lastModifiedBy>Denno, Peta</cp:lastModifiedBy>
  <cp:lastPrinted>2008-07-24T17:17:17Z</cp:lastPrinted>
  <dcterms:created xsi:type="dcterms:W3CDTF">2008-07-15T12:59:38Z</dcterms:created>
  <dcterms:modified xsi:type="dcterms:W3CDTF">2009-07-31T17:48:41Z</dcterms:modified>
  <cp:category/>
  <cp:version/>
  <cp:contentType/>
  <cp:contentStatus/>
</cp:coreProperties>
</file>